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E:\VS SFZ za rok 2020\"/>
    </mc:Choice>
  </mc:AlternateContent>
  <xr:revisionPtr revIDLastSave="0" documentId="13_ncr:1_{9DE3F2B1-8F84-46D0-8F5F-6169B96D5CF1}" xr6:coauthVersionLast="47" xr6:coauthVersionMax="47" xr10:uidLastSave="{00000000-0000-0000-0000-000000000000}"/>
  <bookViews>
    <workbookView xWindow="29280" yWindow="270" windowWidth="21480" windowHeight="15330" xr2:uid="{00000000-000D-0000-FFFF-FFFF00000000}"/>
  </bookViews>
  <sheets>
    <sheet name="jednotlivo" sheetId="1" r:id="rId1"/>
    <sheet name="celkom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2" l="1"/>
  <c r="D118" i="1"/>
  <c r="B118" i="1"/>
  <c r="D113" i="1"/>
  <c r="B113" i="1"/>
  <c r="B106" i="1"/>
  <c r="B199" i="1"/>
  <c r="B369" i="1"/>
  <c r="B370" i="1"/>
  <c r="B371" i="1"/>
  <c r="B368" i="1"/>
  <c r="B372" i="1"/>
  <c r="B346" i="1"/>
  <c r="D346" i="1"/>
  <c r="D372" i="1"/>
  <c r="D375" i="1"/>
  <c r="D376" i="1"/>
  <c r="D369" i="1"/>
  <c r="D370" i="1"/>
  <c r="D371" i="1"/>
  <c r="D368" i="1"/>
  <c r="D199" i="1"/>
  <c r="D217" i="1"/>
  <c r="B217" i="1"/>
  <c r="D218" i="1"/>
  <c r="B218" i="1"/>
  <c r="D146" i="1"/>
  <c r="B146" i="1"/>
  <c r="D138" i="1"/>
  <c r="B138" i="1"/>
  <c r="D137" i="1"/>
  <c r="B137" i="1"/>
  <c r="D136" i="1"/>
  <c r="B136" i="1"/>
  <c r="D125" i="1"/>
  <c r="B125" i="1"/>
  <c r="D106" i="1"/>
  <c r="D119" i="1"/>
  <c r="D122" i="1"/>
  <c r="B122" i="1"/>
  <c r="B119" i="1"/>
</calcChain>
</file>

<file path=xl/sharedStrings.xml><?xml version="1.0" encoding="utf-8"?>
<sst xmlns="http://schemas.openxmlformats.org/spreadsheetml/2006/main" count="419" uniqueCount="408">
  <si>
    <t>Náklady</t>
  </si>
  <si>
    <t xml:space="preserve">      0/20REPRE_INE_SKLAD REPRE iné sklad (ADIDAS...)</t>
  </si>
  <si>
    <t xml:space="preserve">      0/20REPRE_U21_KME_0320 2 KME  Licht.D 22.3.-31.3.20</t>
  </si>
  <si>
    <t xml:space="preserve">      0/20REPRE_U21_KME_0920 2 KME Švajčiarsko V/D 30.8.-8.9.2020</t>
  </si>
  <si>
    <t xml:space="preserve">      0/20REPRE_U21_KME_1120 KME Gruzínsko vonku /8-17.11.2020/</t>
  </si>
  <si>
    <t xml:space="preserve">      0/20REPRE_U21_KEMP_0120 Tréningový kemp + 2 PZ /6-15.1.2020/</t>
  </si>
  <si>
    <t>Náklady SFZ</t>
  </si>
  <si>
    <t>REPREZENTÁCIE</t>
  </si>
  <si>
    <t>MLÁDEŽ a ROZVOJ</t>
  </si>
  <si>
    <t>MAJETOK SFZ</t>
  </si>
  <si>
    <t>PROFESIONÁLNY FUTBAL</t>
  </si>
  <si>
    <t>AMATÉRSKY FUTBAL</t>
  </si>
  <si>
    <t>ŽENSKÝ FUTBAL</t>
  </si>
  <si>
    <t>ADMINISTRATÍVA</t>
  </si>
  <si>
    <t>PODUJATIA SFZ</t>
  </si>
  <si>
    <t>VZDELÁVANIE</t>
  </si>
  <si>
    <t>PRIDRUŽENÍ ČLENOVIA a NADÁCIE</t>
  </si>
  <si>
    <t>NÁKLADY SFZ KOMPLET:</t>
  </si>
  <si>
    <t>Výnosy SFZ</t>
  </si>
  <si>
    <t>UEFA</t>
  </si>
  <si>
    <t>Centralizácia</t>
  </si>
  <si>
    <t>Solidarita</t>
  </si>
  <si>
    <t>Európske súťaže</t>
  </si>
  <si>
    <t>Iné príjmy</t>
  </si>
  <si>
    <t>FIFA</t>
  </si>
  <si>
    <t>Forward - operation</t>
  </si>
  <si>
    <t>MŠVVaŠ SR</t>
  </si>
  <si>
    <t>Príspevok uznanému športu</t>
  </si>
  <si>
    <t>SFZ</t>
  </si>
  <si>
    <t>Predaj vstupeniek</t>
  </si>
  <si>
    <t>Členské príspevky</t>
  </si>
  <si>
    <t>Poplatok 1.- servis.poplatok ISSF</t>
  </si>
  <si>
    <t>Prenájmy NTC Poprad (aj Tatranská Lomnica)</t>
  </si>
  <si>
    <t>Prenájmy NTC Senec</t>
  </si>
  <si>
    <t>Administratívne budovy</t>
  </si>
  <si>
    <t>Vzdelávanie trénerov a delegátov</t>
  </si>
  <si>
    <t>Registračné a iné poplatky</t>
  </si>
  <si>
    <t>Dotácia k majetku</t>
  </si>
  <si>
    <t>Prijaté príspevky - nadácie</t>
  </si>
  <si>
    <t>SFZM</t>
  </si>
  <si>
    <t>marketingové práva</t>
  </si>
  <si>
    <t>VÝNOSY SFZ KOMPLET:</t>
  </si>
  <si>
    <t>R O Z D I E L :</t>
  </si>
  <si>
    <t>Čerpanie</t>
  </si>
  <si>
    <t xml:space="preserve">Rozpočet </t>
  </si>
  <si>
    <t>Rozdiel</t>
  </si>
  <si>
    <t>Projekt FIFA COVID</t>
  </si>
  <si>
    <t>HatTrick V - prevádzka VAR</t>
  </si>
  <si>
    <t>Prevádzková dotácia/dodatok</t>
  </si>
  <si>
    <t>Prevádzka ISSF</t>
  </si>
  <si>
    <t>KLUBOVÉ SÚŤAŽE</t>
  </si>
  <si>
    <t>ROZVOJ</t>
  </si>
  <si>
    <t>PERSON. NAKLADY</t>
  </si>
  <si>
    <t>PODUJATIA</t>
  </si>
  <si>
    <t xml:space="preserve">      KS_ILIGA ZF - 1. liga žien</t>
  </si>
  <si>
    <t xml:space="preserve">      KS_SUTAZ Súťaže ženského futbalu</t>
  </si>
  <si>
    <t xml:space="preserve">      KS_SVK_POHAR Slovenský pohár žien - finále</t>
  </si>
  <si>
    <t xml:space="preserve">      KS_MSR_ZIACOK Majstrovstvá SR žiačok a dorasteniek</t>
  </si>
  <si>
    <t xml:space="preserve">      KS_MSR_CINNOST Príspevok na činnosť - žiačky a juniorky</t>
  </si>
  <si>
    <t xml:space="preserve">      ROZV_HS19_20 Halová sezóna dievčat - žiačky 2019/2020</t>
  </si>
  <si>
    <t xml:space="preserve">      ROZV_PODPORA Podpora družstiev prípraviek</t>
  </si>
  <si>
    <t xml:space="preserve">      ROZV_VZDTREN Vzdelávanie tréneriek</t>
  </si>
  <si>
    <t xml:space="preserve">      ROZV_KEMPBRAN Tréningové kempy brankárok</t>
  </si>
  <si>
    <t xml:space="preserve">      ROZV_KEMPDIEV Letné futbalové kempy pre dievčatá</t>
  </si>
  <si>
    <t xml:space="preserve">      ROZV_KEMPROZH Tréningové kempy ženských rozhodkýň</t>
  </si>
  <si>
    <t xml:space="preserve">      ROZV_WU14UEFA Regionálny turnaj WU14 UEFA</t>
  </si>
  <si>
    <t xml:space="preserve">      ROZV_RTWU14_05 Regionálny turnaj WU14 jar</t>
  </si>
  <si>
    <t xml:space="preserve">      ROZV_RTWU14_09 Regionálny turnaj WU14 jeseň</t>
  </si>
  <si>
    <t xml:space="preserve">      PERSN_TREN Regionálni tréneri BFZ, ZsFZ, SsFZ, VsFZ</t>
  </si>
  <si>
    <t xml:space="preserve">      PODUJ_EPH Energia do ženského futbalu s EPH</t>
  </si>
  <si>
    <t xml:space="preserve">      UCPS_PRSP príspevok na činnosť UCPS</t>
  </si>
  <si>
    <t xml:space="preserve">      UFTS_PRSP príspevok na činnosť UFTS</t>
  </si>
  <si>
    <t xml:space="preserve">      NADAC_NSF Nadácia Slovenského futbalu</t>
  </si>
  <si>
    <t xml:space="preserve">      NADAC_PERSN personálne náklady nadacie</t>
  </si>
  <si>
    <t xml:space="preserve">      NADC_MARKPR marketingové náklady nadácie</t>
  </si>
  <si>
    <t xml:space="preserve">      PLAZF_PRSP príspevok na činnosť podľa zmluvy</t>
  </si>
  <si>
    <t xml:space="preserve">      FUTSAL_PRSP príspevok na činnosť podľa zmluvy</t>
  </si>
  <si>
    <t>PRIDRUŽENÍ ČLENOVIA A NADÁCIE</t>
  </si>
  <si>
    <t>OSTATNÍ ČLENOVIA</t>
  </si>
  <si>
    <t>NADÁCIE</t>
  </si>
  <si>
    <t>PLÁŽOVÝ FUTBAL</t>
  </si>
  <si>
    <t>FUTSAL</t>
  </si>
  <si>
    <t xml:space="preserve">      MARK_REKL Reklamé predmety - vzdelávania trénerov</t>
  </si>
  <si>
    <t xml:space="preserve">      MTZ_KOORD Koordinátor vzdelávania trénerov</t>
  </si>
  <si>
    <t xml:space="preserve">      PR_PUBLIK Publikačná činnosť k vzdelávaniu trénero</t>
  </si>
  <si>
    <t xml:space="preserve">      MTZ_ROZHOD Technika pre účely rozhodovania</t>
  </si>
  <si>
    <t xml:space="preserve">      MTZ_VARPREV VAR prevádzka</t>
  </si>
  <si>
    <t xml:space="preserve">      MTZ_VARSKOL VAR školenia</t>
  </si>
  <si>
    <t xml:space="preserve">      MTZ_VARTEST VAR, testovanie z PF</t>
  </si>
  <si>
    <t xml:space="preserve">      MTZ_TECHNIKA Technika pre potreby vzdelávania térnero</t>
  </si>
  <si>
    <t xml:space="preserve">      ROZH_KEMP Tréningové kempy pre TOP skupinu R</t>
  </si>
  <si>
    <t xml:space="preserve">      ROZH_PRSP Príspevok na vzdelávanie R a D futsalu</t>
  </si>
  <si>
    <t xml:space="preserve">      ROZH_LICEN Licenčný seminár R a PR (licencia P)</t>
  </si>
  <si>
    <t xml:space="preserve">      ROZH_NABOR Náborové aktivity + príspevok pre ObFZ</t>
  </si>
  <si>
    <t xml:space="preserve">      ROZH_PERSN PERSONÁLNE NÁKLADY dodavatelia</t>
  </si>
  <si>
    <t xml:space="preserve">      ROZH_PRAAR Príspevok na činnosť špecializovaných PR</t>
  </si>
  <si>
    <t xml:space="preserve">      ROZH_WORKS Workshopy pre PR SFZ</t>
  </si>
  <si>
    <t xml:space="preserve">      ROZH_IISKUP Zimný doškolovací seminár R a PR SFZ II.</t>
  </si>
  <si>
    <t xml:space="preserve">      ROZH_REGION Vzdelávacie semináre v regiónoich: T&amp;M,</t>
  </si>
  <si>
    <t xml:space="preserve">      ROZH_SEMREG Vzdelávacie semináre v regiónoch</t>
  </si>
  <si>
    <t xml:space="preserve">      ROZH_TALENT Semináre projektu Talent &amp; Mentor R SFZ</t>
  </si>
  <si>
    <t xml:space="preserve">      ROZH_LETNSEM Letný doškolovací seminár R a PR SFZ</t>
  </si>
  <si>
    <t xml:space="preserve">      ROZH_PREVIER Fyzické previerky R SFZ a žien FIFA</t>
  </si>
  <si>
    <t xml:space="preserve">      ROZH_SEMINAR Zimný doškolovací seminár R TOP skupina</t>
  </si>
  <si>
    <t xml:space="preserve">      ROZH_SEMZENY Seminár R ženy SFZ</t>
  </si>
  <si>
    <t xml:space="preserve">      ROZH_SEMZENYII Seminár R ženy</t>
  </si>
  <si>
    <t xml:space="preserve">      TREN_UEFAFUTS20 Školenie trénerov UEFA Futsal B 2020</t>
  </si>
  <si>
    <t xml:space="preserve">      TREN_UEFAGKA20 Školenie trénerov UEFA GKA 2020</t>
  </si>
  <si>
    <t xml:space="preserve">      TREN_PRO20_21 Školenie trénerov UEFA PRO 20/21</t>
  </si>
  <si>
    <t xml:space="preserve">      TREN_PRO18_19 Školenie trénerov UEFA PRO 18/19</t>
  </si>
  <si>
    <t xml:space="preserve">      TREN_KONFTREN Konferencia trénerov</t>
  </si>
  <si>
    <t xml:space="preserve">      TREN_VZDLEKT Vzdelávanie lektorov</t>
  </si>
  <si>
    <t xml:space="preserve">      TREN_UEFAPRO Seminár trénerov UEFA PRO</t>
  </si>
  <si>
    <t xml:space="preserve">      TREN_UEFAA20 Školenie trénerov UEFA A 2020</t>
  </si>
  <si>
    <t xml:space="preserve">      TREN_FITNESS Seminár trénerov fitness</t>
  </si>
  <si>
    <t xml:space="preserve">      TREN_EYA2021 Školenie trénerov UEFA EYA 20/21</t>
  </si>
  <si>
    <t xml:space="preserve">      TREN_EYA1920 Školenie trénerov UEFA EYA 2019 2020</t>
  </si>
  <si>
    <t xml:space="preserve">      TREN_B20ZSFZ Školenie trénerov UEFA B 2020 - ZsFZ</t>
  </si>
  <si>
    <t xml:space="preserve">      TREN_B20VSFZ Školenie trénerov UEFA B 2020 - VsFZ</t>
  </si>
  <si>
    <t xml:space="preserve">      TREN_B20SSFZ Školenie trénerov UEFA B 2020 - SsFZ</t>
  </si>
  <si>
    <t xml:space="preserve">      TREN_UEFA19 Školenie trénerov UEFA A 2019</t>
  </si>
  <si>
    <t xml:space="preserve">      TREN_LICENC VZD tren Licencie</t>
  </si>
  <si>
    <t xml:space="preserve">      TREN_GRTS20 Školenie trénerov UEFA Grassroots C 2020</t>
  </si>
  <si>
    <t xml:space="preserve">      TREN_FUTS20 Školenie trénerov SFZ Futsal 2020</t>
  </si>
  <si>
    <t xml:space="preserve">      TREN_ELITEA Seminár trénerov UEFA Elite Youth A</t>
  </si>
  <si>
    <t xml:space="preserve">      TREN_B20BFZ Školenie trénerov UEFA B 2020 - BFZ</t>
  </si>
  <si>
    <t xml:space="preserve">      TREN_STAZE Stáže a UEFA/FIFA akcie</t>
  </si>
  <si>
    <t xml:space="preserve">      TREN_SEMGK Seminár trénerov GK</t>
  </si>
  <si>
    <t xml:space="preserve">      TREN_ZENY Seminár trénerov ženy</t>
  </si>
  <si>
    <t xml:space="preserve">      TREN_ROZN Rôzne - rezerva</t>
  </si>
  <si>
    <t xml:space="preserve">      TREN_PODP Podpora školení - MTZ</t>
  </si>
  <si>
    <t xml:space="preserve">      TREN_GK20 Školenie trénerov SFZ GK 2020</t>
  </si>
  <si>
    <t xml:space="preserve">      TREN_MTZ VZD tren. MTZ</t>
  </si>
  <si>
    <t xml:space="preserve">      TREN_GRC Seminár trénerov UEFA GR C/UEFA B</t>
  </si>
  <si>
    <t xml:space="preserve">      DELEG_LIC Licenčné semináre DS a DZ pe RFZ a ObFZ</t>
  </si>
  <si>
    <t xml:space="preserve">      DELEG_LSDS Letný seminár DS</t>
  </si>
  <si>
    <t xml:space="preserve">      DELEG_ZSDS Zimný seminár DS</t>
  </si>
  <si>
    <t xml:space="preserve">      BEZPM_AKCIE vzdel. bezp. manaž. všetky akcie</t>
  </si>
  <si>
    <t xml:space="preserve">      DELEG_WORKS Workshop DZ a DS</t>
  </si>
  <si>
    <t xml:space="preserve">      KLUBF_TRAVN školenie trávnikárov</t>
  </si>
  <si>
    <t xml:space="preserve">      ZDRAVP_AKCIE vzdel. zdravot. pracov. všetky akcie</t>
  </si>
  <si>
    <t>VZDELÁVANIE PR, MARK, IT</t>
  </si>
  <si>
    <t>VZDELÁVANIE ROZHODCOV</t>
  </si>
  <si>
    <t>VZDELÁVANIE TRENEROV</t>
  </si>
  <si>
    <t>VZDELÁVANIE DELEGATOV</t>
  </si>
  <si>
    <t>AMINISTRATIVA</t>
  </si>
  <si>
    <t xml:space="preserve">      GS_SRA_D Zápasy SR – vonku (max. 5)</t>
  </si>
  <si>
    <t xml:space="preserve">      GS_SRA_V Zápasy SR – doma (max. 5)</t>
  </si>
  <si>
    <t xml:space="preserve">      GS_JUBILEA Jubileá (internacionáli, futbalová rodin</t>
  </si>
  <si>
    <t xml:space="preserve">      GS_KONGRES Pracovné a partnerské stretnutia</t>
  </si>
  <si>
    <t xml:space="preserve">      GS_REZERVA Rezerva a iné</t>
  </si>
  <si>
    <t xml:space="preserve">      PZ_SRA_D Zápasy SR A – doma</t>
  </si>
  <si>
    <t xml:space="preserve">      PZ_SRA_V Zápasy SR A – vonku</t>
  </si>
  <si>
    <t xml:space="preserve">      PZ_STRET Pracovné a partnerské stretnutia</t>
  </si>
  <si>
    <t xml:space="preserve">      PZ_JUBILEA Jubileá</t>
  </si>
  <si>
    <t xml:space="preserve">      PZ_REZERVA Rezerva a ostatné</t>
  </si>
  <si>
    <t xml:space="preserve">      SEKR_MATRIKA Športovo-administratívny úsek</t>
  </si>
  <si>
    <t xml:space="preserve">      SEKR_MEDZIN Medzinárodný a organizačný úsek</t>
  </si>
  <si>
    <t xml:space="preserve">      SEKR_BEZPEC Bezpečnosť</t>
  </si>
  <si>
    <t xml:space="preserve">      SEKR_TECHU Technický usek</t>
  </si>
  <si>
    <t xml:space="preserve">      SEKR_RECEP Recepcia</t>
  </si>
  <si>
    <t xml:space="preserve">      SEKR_PERSN PERSONÁLNE NÁKLADY (zamestnanci)</t>
  </si>
  <si>
    <t xml:space="preserve">      SEKR_ODDSP Oddelenie strategických projektov</t>
  </si>
  <si>
    <t xml:space="preserve">      SEKR_INTEG Integrita futbalu</t>
  </si>
  <si>
    <t xml:space="preserve">      SEKR_HOSPS Hospodárska správa</t>
  </si>
  <si>
    <t xml:space="preserve">      SEKR_DIVAK Služby pre divákov</t>
  </si>
  <si>
    <t xml:space="preserve">      SEKR_EKOU Ekonomický úsek</t>
  </si>
  <si>
    <t xml:space="preserve">      SEKR_VPZ Výjazdové pracovné zasadnutia</t>
  </si>
  <si>
    <t xml:space="preserve">      SEKR_LPO Legislatívno-právne oddelenie</t>
  </si>
  <si>
    <t xml:space="preserve">      SEKR_PR PR</t>
  </si>
  <si>
    <t xml:space="preserve">      SEKR_IT Oddelenie IT</t>
  </si>
  <si>
    <t xml:space="preserve">      SEKR_HR HR</t>
  </si>
  <si>
    <t xml:space="preserve">      SEKR_DN DAŇOVÉ NÁKLADY</t>
  </si>
  <si>
    <t xml:space="preserve">      ORKOM_DK Disciplinárna komisia</t>
  </si>
  <si>
    <t xml:space="preserve">      ORKOM_KD Komisia delegátov</t>
  </si>
  <si>
    <t xml:space="preserve">      ORKOM_KR Komisia rozhodcov</t>
  </si>
  <si>
    <t xml:space="preserve">      ORKOM_LC Licenčná komisia a KLS</t>
  </si>
  <si>
    <t xml:space="preserve">      ORKOM_OK Odvolacia komisia</t>
  </si>
  <si>
    <t xml:space="preserve">      ORKOM_RK Revízna komisia</t>
  </si>
  <si>
    <t xml:space="preserve">      ORKOM_VV Výkonný výbor</t>
  </si>
  <si>
    <t xml:space="preserve">      ORKOM_STK Športovo-technická komisia + komisia 2.l</t>
  </si>
  <si>
    <t xml:space="preserve">      ORKOM_KONF Konferencia</t>
  </si>
  <si>
    <t xml:space="preserve">      ORKOM_KPRS Komora pre riešenie sporov</t>
  </si>
  <si>
    <t xml:space="preserve">      ORKOM_KPSI Komisia pre štadióny a ihriská</t>
  </si>
  <si>
    <t>GENERALNY SEKRETÁR</t>
  </si>
  <si>
    <t>PREZIDENT</t>
  </si>
  <si>
    <t>SEKRETARIÁT</t>
  </si>
  <si>
    <t>ORGÁNY A KOMISIE</t>
  </si>
  <si>
    <t>ŠPORTOVO TALENTOVANÁ MLÁDEŽ</t>
  </si>
  <si>
    <t>MLÁDEŽ A ROZVOJ FUTBALU</t>
  </si>
  <si>
    <t xml:space="preserve">      IT_INSTAT Instat-analytický program pre I.DL U19</t>
  </si>
  <si>
    <t xml:space="preserve">      IT_SAPPRE SAP - prevádzka</t>
  </si>
  <si>
    <t xml:space="preserve">      MLADS Mládežnícke suťaže</t>
  </si>
  <si>
    <t xml:space="preserve">      YOUTH UEFA Youth League</t>
  </si>
  <si>
    <t xml:space="preserve">      CSPOHAR ČESKO - SLOVENSKÝ POHÁR</t>
  </si>
  <si>
    <t xml:space="preserve">      RTU13 Program podpory talentov-Regionálny turnaj</t>
  </si>
  <si>
    <t xml:space="preserve">      RTU14 Program podpory talentov - Regionálny turnaj</t>
  </si>
  <si>
    <t xml:space="preserve">      MSRU15 Majstrovstvá Slovenska starších žiakov </t>
  </si>
  <si>
    <t xml:space="preserve">      RTU14_05 Program podpory talentov - Regionálny turnaj</t>
  </si>
  <si>
    <t xml:space="preserve">      RTU14_09 Program podpory talentov - Regionálny turnaj</t>
  </si>
  <si>
    <t xml:space="preserve">      RTU15_MGP Program podpory talentov - Regionálny turnaj</t>
  </si>
  <si>
    <t>GRASSROOTS</t>
  </si>
  <si>
    <t xml:space="preserve">      SP Školský pohár SFZ</t>
  </si>
  <si>
    <t xml:space="preserve">      MCHL Mini Champions Liga</t>
  </si>
  <si>
    <t xml:space="preserve">      GRCUP Grastroots Cup</t>
  </si>
  <si>
    <t xml:space="preserve">      MCCUP McDonald's Cup</t>
  </si>
  <si>
    <t xml:space="preserve">      HSM1920 Halová sezóna mládeže chlapci 2019/2020</t>
  </si>
  <si>
    <t xml:space="preserve">      HSM2021 Halová sezóna mládeže chlapci 2020/2021</t>
  </si>
  <si>
    <t xml:space="preserve">      FAIRPLAY Fair Play projekty SFZ</t>
  </si>
  <si>
    <t xml:space="preserve">      FESTIVAL Festivaly futbalu - Futbal ľuďom, Futbal</t>
  </si>
  <si>
    <t xml:space="preserve">      HOBBYFUT Hobby futbal</t>
  </si>
  <si>
    <t xml:space="preserve">      PESIFUTB Peší futbal</t>
  </si>
  <si>
    <t xml:space="preserve">      UEFAWEEK UEFA Grassroots Week</t>
  </si>
  <si>
    <t xml:space="preserve">MARKETING </t>
  </si>
  <si>
    <t>PERSONÁLNE NÁKLADY</t>
  </si>
  <si>
    <t xml:space="preserve">      MARK_PROPAG Propagácia (video reportáže a video magazín)</t>
  </si>
  <si>
    <t xml:space="preserve">      MARK_PUBLIK Metodická a publikačná činnosť (foto, video)</t>
  </si>
  <si>
    <t xml:space="preserve">      DSG_MS DAJME SPOLU GÓL - projekt pre materské školy</t>
  </si>
  <si>
    <t xml:space="preserve">      DSG_ZS DAJME SPOLU GÓL - projekt pre základné školy</t>
  </si>
  <si>
    <t xml:space="preserve">      SP_UNI Sociálny projekt Futbal mládeže s mentál.postihnutím</t>
  </si>
  <si>
    <t xml:space="preserve">      SP_DOMOV Sociálny projekt Detské domovy - Pohár KP</t>
  </si>
  <si>
    <t xml:space="preserve">      SP_NEPOC Sociálny projekt Futbal nepočujúcich detí</t>
  </si>
  <si>
    <t xml:space="preserve">      PPT Regionálni koordinátori Projektu podpory</t>
  </si>
  <si>
    <t xml:space="preserve">      REGIONK Regionálni koordinátori tréningového procesu</t>
  </si>
  <si>
    <t xml:space="preserve">      KRAJK Krajskí Grassroots koordinátori </t>
  </si>
  <si>
    <t xml:space="preserve">      OD_STRV6 stretnutie V6</t>
  </si>
  <si>
    <t xml:space="preserve">      OD_KONFER Konferencia šport a právo</t>
  </si>
  <si>
    <t xml:space="preserve">      PS_SEKRET sekretári RFZ a ObFZ</t>
  </si>
  <si>
    <t xml:space="preserve">      SP_GALAVECER Galavečer amatérskeho futbalu</t>
  </si>
  <si>
    <t xml:space="preserve">      IT_ISSF Úpravy ISSF</t>
  </si>
  <si>
    <t xml:space="preserve">      KS_EURLIGA Európska liga</t>
  </si>
  <si>
    <t xml:space="preserve">      KS_FORT_DEL Fortuna liga - rozhodcovia + PR + DS</t>
  </si>
  <si>
    <t xml:space="preserve">      KS_SLOVNCUP Slovnaft Cup</t>
  </si>
  <si>
    <t xml:space="preserve">      KS_FORT_PRSP Fortuna liga - príspevok</t>
  </si>
  <si>
    <t xml:space="preserve">      KS_IILIGA_21R II. liga - podpora klubom za do 21r</t>
  </si>
  <si>
    <t xml:space="preserve">      KS_IILIGA_DEL II. liga - rozhodcovia + PR + DS</t>
  </si>
  <si>
    <t xml:space="preserve">      KS_IILIGA_DOR II. liga  - delegované osoby 50%</t>
  </si>
  <si>
    <t xml:space="preserve">      KS_IILIGA_INS II. liga - INSTAT</t>
  </si>
  <si>
    <t xml:space="preserve">      KS_IILIGA_MAT II. liga - materiál</t>
  </si>
  <si>
    <t xml:space="preserve">      KS_IILIGA_PRS II. liga - príspevok</t>
  </si>
  <si>
    <t xml:space="preserve">      KS_FORT_PR2 Fortuna liga - príspevok naviac</t>
  </si>
  <si>
    <t xml:space="preserve">      INFR_UVER Futbalové štadióny - náklady z úverov</t>
  </si>
  <si>
    <t xml:space="preserve">      ROZ_SOZA Poplatky SOZA</t>
  </si>
  <si>
    <t xml:space="preserve">      ROZ_SLOCUP Slovnaft Cup SFZ-M</t>
  </si>
  <si>
    <t>PROFESIAN.FUTB. IT</t>
  </si>
  <si>
    <t>INFRAŠTRUKTÚRA</t>
  </si>
  <si>
    <t>RôZNE</t>
  </si>
  <si>
    <t>REPREZENTÁCIA</t>
  </si>
  <si>
    <t xml:space="preserve">      A_0320_I Marec I - play off</t>
  </si>
  <si>
    <t xml:space="preserve">      A_0320_II Marec II - play off</t>
  </si>
  <si>
    <t xml:space="preserve">      A_0620_II Jún - PZ</t>
  </si>
  <si>
    <t xml:space="preserve">      A_NL0920_D September Nations league D</t>
  </si>
  <si>
    <t xml:space="preserve">      A_NL0920_V September Nations league V</t>
  </si>
  <si>
    <t xml:space="preserve">      A_NL1020_D Oktober Nations league D + play off</t>
  </si>
  <si>
    <t xml:space="preserve">      A_NL1020_V Oktober Nations league V</t>
  </si>
  <si>
    <t xml:space="preserve">      A_NL1120_D November Nations league D</t>
  </si>
  <si>
    <t xml:space="preserve">      A_NL1120_V November Nations league V + play off</t>
  </si>
  <si>
    <t xml:space="preserve">      U17_IRS1020 1. kolo kvalifikácie v Írsku 17.10.-28.1</t>
  </si>
  <si>
    <t xml:space="preserve">      U17_KZPP720 Kontrolný zraz U16/U17 Poprad /23-27.7.</t>
  </si>
  <si>
    <t xml:space="preserve">      U17_KZSC720 Kontrolný zraz U16/U17 Senec /9-12.7. 20</t>
  </si>
  <si>
    <t xml:space="preserve">      U18_3PZ1020 3 PZ doma 4.10.-13.10.2020</t>
  </si>
  <si>
    <t xml:space="preserve">      U18_3PZ1120 3PZ vonku 11/2020</t>
  </si>
  <si>
    <t xml:space="preserve">      U18_CUP0520 Slovakia Cup 15.5.-22.5.2020</t>
  </si>
  <si>
    <t xml:space="preserve">      U18_JEZ0920 Turnaj Ježek 30.8.-7.9.2020</t>
  </si>
  <si>
    <t xml:space="preserve">      U18_KZPP720 Kontrolný zraz U18/U19 Poprad  /29.6.-2.</t>
  </si>
  <si>
    <t xml:space="preserve">      U18_KZSC720 Kontrolný zraz U18/U19 Senec /15-18.6.20</t>
  </si>
  <si>
    <t xml:space="preserve">      U18_TUR0220 Turnaj v Španielsku 25.1.-1.2.2020</t>
  </si>
  <si>
    <t xml:space="preserve">      U19_2PZ0220 Prípravný kemp na Cypre 2 PZ s LAT 2.2.-</t>
  </si>
  <si>
    <t xml:space="preserve">      U19_3PZ1020 3 PZ doma 4.10.-13.10.2020</t>
  </si>
  <si>
    <t xml:space="preserve">      U19_KME1120 1. kolo kvalifikácie doma 7.11.-18.11.20</t>
  </si>
  <si>
    <t xml:space="preserve">      U19_KZPP720 Kontrolný zraz U18/U19 Poprad /20-23.7.2</t>
  </si>
  <si>
    <t xml:space="preserve">      U19_KZSC720 Kontrolný zraz U18/U19 Senec /6-9.7.2020</t>
  </si>
  <si>
    <t xml:space="preserve">      U15_KZSC0320 KZ Senec 1.3.-5.3.2020</t>
  </si>
  <si>
    <t xml:space="preserve">      U17_KEMP0220 Prípravný kemp v Turecku  s 2 PZ 4.2.-12</t>
  </si>
  <si>
    <t xml:space="preserve">      U17_KZSC0120 KZ v Senci 19.1.-22.1.2020</t>
  </si>
  <si>
    <t xml:space="preserve">      U15_KZ0820 Kontrolný zraz doma /august 2020/</t>
  </si>
  <si>
    <t xml:space="preserve">      U15_KZ0920 Kontrolný zraz doma  /30.8.-3.9. 2020/</t>
  </si>
  <si>
    <t xml:space="preserve">      U16_KZ0320 KZ 30.3.-1.4.2020</t>
  </si>
  <si>
    <t xml:space="preserve">      U16_KZ0820 KZ 9.8.-12.8.2020</t>
  </si>
  <si>
    <t xml:space="preserve">      U16_TUR920 Kontrolný zraz U16 doma 9/2020</t>
  </si>
  <si>
    <t xml:space="preserve">      U17_TUR820 Turnaj Chorvátsko 8/2020</t>
  </si>
  <si>
    <t xml:space="preserve">      U19_PZ0120 Prípravný kemp v Česku 1 PZ 5.1.-11.1.20</t>
  </si>
  <si>
    <t xml:space="preserve">      U19_TUR920 Turnaj v Slovinsko 9/2020</t>
  </si>
  <si>
    <t xml:space="preserve">      U_BRANKEMP Brankársky kemp Korňa 13.1.-16.1.2020</t>
  </si>
  <si>
    <t xml:space="preserve">      U15_2PZ0920 2PZ Slovinsko vonku 92020</t>
  </si>
  <si>
    <t xml:space="preserve">      U15_2PZ1020 2PZ Bulharsko doma  102020</t>
  </si>
  <si>
    <t xml:space="preserve">      U15_TUR0420 Turnaj v Chorvátsku 24.4.-30.4.2020</t>
  </si>
  <si>
    <t xml:space="preserve">      U16_2PZ1020 2 PZ Česko D/V 18.10.-22.10.2020</t>
  </si>
  <si>
    <t xml:space="preserve">      U16_DEV0220 UEFA Development turnaj La Manga 13.2.-2</t>
  </si>
  <si>
    <t xml:space="preserve">      U16_KZPP720 Kontrolný zraz U16/U17 Poprad  /2-5.7.20</t>
  </si>
  <si>
    <t xml:space="preserve">      U16_KZSC620 Kontrolný zraz U16/U17 Senec /18-21.6.20</t>
  </si>
  <si>
    <t xml:space="preserve">      U17_2PZ0920 Kontrolný zraz U17 doma 9/2020</t>
  </si>
  <si>
    <t xml:space="preserve">      U17_ELI0320 Elite round v Škótsku 20.3.-1.4.2020</t>
  </si>
  <si>
    <t xml:space="preserve">      U19_KZ0820 KZ doma 8/2020</t>
  </si>
  <si>
    <t xml:space="preserve">      U19_KZPP1020 Kontrolný zraz U19 PP 4.-9.10.2020</t>
  </si>
  <si>
    <t>REPRE MUŽI A</t>
  </si>
  <si>
    <t>REPRE U20, U19,U18,U17,U16,U15</t>
  </si>
  <si>
    <t>REPRE IT</t>
  </si>
  <si>
    <t xml:space="preserve">      IT_INSTAT Instat, monitorovanie </t>
  </si>
  <si>
    <t xml:space="preserve">      IT_SAP_ONE SAP Sports One Gold edition</t>
  </si>
  <si>
    <t xml:space="preserve">      PR_MAPC Metodická a publikačná činnosť</t>
  </si>
  <si>
    <t>MARKETING A PR</t>
  </si>
  <si>
    <t>REPRE WU23,WU19,WU17,WU15</t>
  </si>
  <si>
    <t xml:space="preserve">      WU19_TUR0320 Prípravný kemp v Turecku 1.3.-10.3.2020</t>
  </si>
  <si>
    <t xml:space="preserve">      WU19_KME1020 1. kolo kvalifikácie vo Walese 17.10.-28</t>
  </si>
  <si>
    <t xml:space="preserve">      WU19_2PZ0920 2 PZ Turecko doma 21.9.-25.9.2020</t>
  </si>
  <si>
    <t xml:space="preserve">      WU17_TUR0220 Prípravný kemp v Turecku s 2 PZ 31.1.-9.</t>
  </si>
  <si>
    <t xml:space="preserve">      WU17_ESP0220 WU16 UEFA Development turnaj Španielsko</t>
  </si>
  <si>
    <t xml:space="preserve">      WU17_ELI0320 Elite round v Anglicku 12.3.-23.3.2020</t>
  </si>
  <si>
    <t xml:space="preserve">      WU15_2PZ1120 2 PZ Slovinsko vonku 9.11.-13.11.2020</t>
  </si>
  <si>
    <t xml:space="preserve">      WU15_2PZ0520 2 PZ D/V Česko 26.5.-29.5.2020</t>
  </si>
  <si>
    <t xml:space="preserve">      WU19_KZ0920 KZ doma 9/2020</t>
  </si>
  <si>
    <t xml:space="preserve">      WU19_KZ0720 Kontrolný zraz doma /20-23.7.2020/</t>
  </si>
  <si>
    <t xml:space="preserve">      WU19_2PZ820 2 zápasy doma/vonku Česko /august 2020/</t>
  </si>
  <si>
    <t xml:space="preserve">      WU17_KZ0820 Kontrolný zraz doma /10-14.8.2020/</t>
  </si>
  <si>
    <t xml:space="preserve">      WU17_KZ0720 Kontrolný zraz doma /13-17.7.2020/</t>
  </si>
  <si>
    <t xml:space="preserve">      WU17_KZ0620 Kontrolný zraz doma /15-19.6.2020/</t>
  </si>
  <si>
    <t xml:space="preserve">      WU15_KZ0920 Kontrolný zraz doma /24-27.8.2020/</t>
  </si>
  <si>
    <t xml:space="preserve">      WU15_KZ0320 KZ + 1 PZ 20.4.-23.4.2020</t>
  </si>
  <si>
    <t xml:space="preserve">      WU17_KZ1020 kontrolny zraz 1PZ 10_2020</t>
  </si>
  <si>
    <t xml:space="preserve">      WU17_2PZ0920 Kontrolný zraz WU17 doma 9/2020</t>
  </si>
  <si>
    <t xml:space="preserve">      WU_BRANKEMP 2 x Brankársky kemp dievčatá január Korňa</t>
  </si>
  <si>
    <t>REPRE ZDRAV. STAROSTLIVOSŤ</t>
  </si>
  <si>
    <t xml:space="preserve">      ZS_DIAGNOS Lekárska diagnostika / Testovanie</t>
  </si>
  <si>
    <t xml:space="preserve">      ZS_MENTTREN Mentálna diagnostika a mentálny tréning</t>
  </si>
  <si>
    <t>REPRE iné</t>
  </si>
  <si>
    <t>REPRE U21</t>
  </si>
  <si>
    <t>REPRE PERSONALNE NAKLADY</t>
  </si>
  <si>
    <t>REPRE ŽENY A</t>
  </si>
  <si>
    <t xml:space="preserve">      PERSN_SRA SR A</t>
  </si>
  <si>
    <t xml:space="preserve">      PERSN_U21 U21</t>
  </si>
  <si>
    <t xml:space="preserve">      PERSN_ZENY ženy a dievčatá</t>
  </si>
  <si>
    <t xml:space="preserve">      PERSN_CHLAP chlapci</t>
  </si>
  <si>
    <t xml:space="preserve">      ZENYA_KZ0820 KZ U23 August 2020</t>
  </si>
  <si>
    <t xml:space="preserve">      ZENYA_2PZ1020 2 PZ D/V 19.10.-27.10.2020</t>
  </si>
  <si>
    <t xml:space="preserve">      ZENYA_2PZ1220 2 PZ D/V 23.11.-1.12.2020</t>
  </si>
  <si>
    <t xml:space="preserve">      ZENYA_CUP0320 Cyprus Cup 3.3.-11.3.2020</t>
  </si>
  <si>
    <t xml:space="preserve">      ZENYA_KME0420 2 KME Lotyšsko, Island doma 6.4.-14.4.20</t>
  </si>
  <si>
    <t xml:space="preserve">      ZENYA_KME0920 KME Maďarsko vonku 16.9.-22.9.2020</t>
  </si>
  <si>
    <t xml:space="preserve">      ZENYA_OSTATNE návštevy hráčok a zápasov</t>
  </si>
  <si>
    <t>PRISPEVKY FINAN. PODPORA</t>
  </si>
  <si>
    <t>15% z príspevku uznanému športu</t>
  </si>
  <si>
    <t>ŠPORTOVA ČINNOSŤ</t>
  </si>
  <si>
    <t xml:space="preserve">      IT_ISSF AF - Prevádzka ISSF</t>
  </si>
  <si>
    <t xml:space="preserve">      IT_TELEK AF - Telekomunikačné služby</t>
  </si>
  <si>
    <t xml:space="preserve">      IT_UPRAVA AF - Úpravy ISSF</t>
  </si>
  <si>
    <t xml:space="preserve">      INFR_FUTINFR Futbalová infraštruktúra (administratíva</t>
  </si>
  <si>
    <t xml:space="preserve">      PRSP_BA BRATISLAVSKÝ FUTBALOVÝ ZVÄZ</t>
  </si>
  <si>
    <t xml:space="preserve">      PRSP_SS STREDOSLOVENSKÝ FUTBALOVÝ ZVÄZ</t>
  </si>
  <si>
    <t xml:space="preserve">      PRSP_VS VYCHODOSLOVENSKÝ FUTBALOVÝ ZVÄZ</t>
  </si>
  <si>
    <t xml:space="preserve">      PRSP_ZS ZÁPADOSLOVENSÝ FUTBALOVÝ ZVÄZ</t>
  </si>
  <si>
    <t xml:space="preserve">      PRSP_CLEN Ročný členský príspevok na činnosť</t>
  </si>
  <si>
    <t xml:space="preserve">      GRTS_OLD Futbal starých pánov</t>
  </si>
  <si>
    <t xml:space="preserve">      SPOR_REGCUP REGION'S Cup</t>
  </si>
  <si>
    <t xml:space="preserve">      PRSP_DORAS dorast delegované osoby 50%</t>
  </si>
  <si>
    <t xml:space="preserve">      SPOR_LSS Letné športové sústredenia BFZ, ZsFZ, SsFZ, VsFZ</t>
  </si>
  <si>
    <t xml:space="preserve">      SPOR_PRV Príprava regionálnych výberov žien </t>
  </si>
  <si>
    <t xml:space="preserve">      SPOR_PORV Príprava oblastných a region. výb. U12-U15</t>
  </si>
  <si>
    <t xml:space="preserve">      SPOR_PZRVD Prípravné zápasy regionálnych výberov dievčat</t>
  </si>
  <si>
    <t>IT, TELEKOMUNIKÁCIE</t>
  </si>
  <si>
    <t>MAJETOK</t>
  </si>
  <si>
    <t>IT PROJEKTY</t>
  </si>
  <si>
    <t xml:space="preserve">      IT_APP Sportnet - APP aplikácie</t>
  </si>
  <si>
    <t xml:space="preserve">      IT_LIC Licenčný software</t>
  </si>
  <si>
    <t xml:space="preserve">      IT_COPY Copy,print</t>
  </si>
  <si>
    <t xml:space="preserve">      IT_DOCL Doculink</t>
  </si>
  <si>
    <t xml:space="preserve">      IT_FUTB futbalnet.sk, futbal</t>
  </si>
  <si>
    <t xml:space="preserve">      IT_ISSF Sportnert -  ISSF</t>
  </si>
  <si>
    <t xml:space="preserve">      IT_SAPHW SAP/služby podpory/HW prevádzka</t>
  </si>
  <si>
    <t xml:space="preserve">      IT_TELEK telekomunikácie</t>
  </si>
  <si>
    <t xml:space="preserve">      IT_SAPERP SAP ERP maintenance</t>
  </si>
  <si>
    <t xml:space="preserve">      IT_SPRAVA Správa siete/Servehousing</t>
  </si>
  <si>
    <t>SZTK ADMINISTRATIVNE BUDOVY</t>
  </si>
  <si>
    <t>BUDOVA SIDLA SFZ</t>
  </si>
  <si>
    <t>NTC</t>
  </si>
  <si>
    <t>SIEŇ SLÁVY</t>
  </si>
  <si>
    <t xml:space="preserve">      BUD_PN prevádzkové náklady</t>
  </si>
  <si>
    <t xml:space="preserve">      BUD_INV materiál ( HIM / NHIM )</t>
  </si>
  <si>
    <t xml:space="preserve">      BUD_ODP zbytok odpisov bez PP, SC</t>
  </si>
  <si>
    <t xml:space="preserve">      NTCPP_PN prevádzkové náklady Poprad</t>
  </si>
  <si>
    <t xml:space="preserve">      NTCSC_PN prevádzkové náklady Senec</t>
  </si>
  <si>
    <t xml:space="preserve">      SIEN_PREV prevádzkové náklady</t>
  </si>
  <si>
    <t xml:space="preserve">      SZTK_BB Banská Bystrica</t>
  </si>
  <si>
    <t xml:space="preserve">      SZTK_CA Čadca</t>
  </si>
  <si>
    <t xml:space="preserve">      SZTK_HE Humenné</t>
  </si>
  <si>
    <t xml:space="preserve">      SZTK_LC Lučenec</t>
  </si>
  <si>
    <t xml:space="preserve">      SZTK_MI Michalovce</t>
  </si>
  <si>
    <t xml:space="preserve">      SZTK_PD Prievidza</t>
  </si>
  <si>
    <t xml:space="preserve">      SZTK_TO Topolčany</t>
  </si>
  <si>
    <t xml:space="preserve">      SZTK_TV Trebišov</t>
  </si>
  <si>
    <t xml:space="preserve">      PERSN_KOORD Regionálni koordinátori BFZ, ZsFZ, SsFZ, VsFZ</t>
  </si>
  <si>
    <t xml:space="preserve">      PODUJ_FESTIVAL Festivaly pre dievčatá-BFZ, ZsFZ, SsFZ, VsFZ</t>
  </si>
  <si>
    <t>Actual SAP</t>
  </si>
  <si>
    <t xml:space="preserve">Plan </t>
  </si>
  <si>
    <t xml:space="preserve">Actual SAP - Plan </t>
  </si>
  <si>
    <t xml:space="preserve">      0/20REPRE_U21_KME_1020 2 KME Azerbajdžan D, Fran V 4.10.-12.10.20</t>
  </si>
  <si>
    <t xml:space="preserve">      0/20REPRE_U21_2PZ_0620 Prípravný kemp v Rakúsku 2 PZ 30.5.-7.6.2020</t>
  </si>
  <si>
    <t xml:space="preserve">      IT_SAPSERV SAP ERP servisna zmluva</t>
  </si>
  <si>
    <t xml:space="preserve">      FA Futbalové akadémie </t>
  </si>
  <si>
    <t xml:space="preserve">      UTM Útvary talentovanej mládeže </t>
  </si>
  <si>
    <t xml:space="preserve">      CAKAT Čakatelia </t>
  </si>
  <si>
    <t>IT</t>
  </si>
  <si>
    <t xml:space="preserve">      HLAVK Hlavný koordinátor,manažér </t>
  </si>
  <si>
    <t xml:space="preserve">      INFR_PROJEKT Futbalové štadióny - služby spojené s projektom</t>
  </si>
  <si>
    <t xml:space="preserve">      NTCPP_ODP odpisy Poprad</t>
  </si>
  <si>
    <t xml:space="preserve">      NTCSC_ODP odpisy Senec</t>
  </si>
  <si>
    <t xml:space="preserve">Rozpočet 2020 - podrobné členenie skutočnosť/plán </t>
  </si>
  <si>
    <t>Rozpočet SFZ na obdobie roka 2020 - sumarizácia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</si>
</sst>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0" fontId="0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2" borderId="0" xfId="0" applyFont="1" applyFill="1"/>
    <xf numFmtId="3" fontId="2" fillId="2" borderId="0" xfId="0" applyNumberFormat="1" applyFont="1" applyFill="1" applyAlignment="1">
      <alignment horizontal="center"/>
    </xf>
    <xf numFmtId="0" fontId="7" fillId="2" borderId="0" xfId="0" applyFont="1" applyFill="1"/>
    <xf numFmtId="0" fontId="8" fillId="0" borderId="0" xfId="0" applyFont="1" applyAlignment="1"/>
    <xf numFmtId="0" fontId="5" fillId="0" borderId="0" xfId="0" applyNumberFormat="1" applyFont="1"/>
    <xf numFmtId="0" fontId="5" fillId="0" borderId="0" xfId="0" applyNumberFormat="1" applyFont="1" applyAlignment="1"/>
    <xf numFmtId="0" fontId="10" fillId="0" borderId="0" xfId="0" applyNumberFormat="1" applyFont="1"/>
    <xf numFmtId="0" fontId="11" fillId="0" borderId="0" xfId="0" applyFont="1"/>
    <xf numFmtId="0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/>
    <xf numFmtId="3" fontId="9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8"/>
  <sheetViews>
    <sheetView tabSelected="1" zoomScale="120" zoomScaleNormal="120" workbookViewId="0">
      <pane ySplit="1" topLeftCell="A2" activePane="bottomLeft" state="frozen"/>
      <selection pane="bottomLeft" activeCell="A2" sqref="A2"/>
    </sheetView>
  </sheetViews>
  <sheetFormatPr defaultColWidth="11.19921875" defaultRowHeight="15.6" x14ac:dyDescent="0.3"/>
  <cols>
    <col min="1" max="1" width="65.5" bestFit="1" customWidth="1"/>
    <col min="2" max="4" width="15.796875" style="3" customWidth="1"/>
  </cols>
  <sheetData>
    <row r="1" spans="1:4" x14ac:dyDescent="0.3">
      <c r="A1" s="13" t="s">
        <v>406</v>
      </c>
      <c r="B1" s="3" t="s">
        <v>0</v>
      </c>
      <c r="C1" s="3" t="s">
        <v>0</v>
      </c>
      <c r="D1" s="3" t="s">
        <v>0</v>
      </c>
    </row>
    <row r="2" spans="1:4" x14ac:dyDescent="0.3">
      <c r="B2" s="3" t="s">
        <v>392</v>
      </c>
      <c r="C2" s="3" t="s">
        <v>393</v>
      </c>
      <c r="D2" s="3" t="s">
        <v>394</v>
      </c>
    </row>
    <row r="3" spans="1:4" x14ac:dyDescent="0.3">
      <c r="B3" s="4"/>
      <c r="C3" s="4"/>
      <c r="D3" s="4"/>
    </row>
    <row r="4" spans="1:4" s="2" customFormat="1" ht="18.600000000000001" thickBot="1" x14ac:dyDescent="0.4">
      <c r="A4" s="14" t="s">
        <v>12</v>
      </c>
      <c r="B4" s="15">
        <v>390561.3</v>
      </c>
      <c r="C4" s="15">
        <v>320200</v>
      </c>
      <c r="D4" s="15">
        <v>70361.3</v>
      </c>
    </row>
    <row r="5" spans="1:4" s="1" customFormat="1" x14ac:dyDescent="0.3">
      <c r="A5" s="1" t="s">
        <v>50</v>
      </c>
      <c r="B5" s="10">
        <v>320546.42</v>
      </c>
      <c r="C5" s="6">
        <v>199000</v>
      </c>
      <c r="D5" s="6">
        <v>121546.42</v>
      </c>
    </row>
    <row r="6" spans="1:4" x14ac:dyDescent="0.3">
      <c r="A6" t="s">
        <v>54</v>
      </c>
      <c r="B6" s="4">
        <v>0</v>
      </c>
      <c r="C6" s="4">
        <v>12000</v>
      </c>
      <c r="D6" s="4">
        <v>-12000</v>
      </c>
    </row>
    <row r="7" spans="1:4" x14ac:dyDescent="0.3">
      <c r="A7" t="s">
        <v>55</v>
      </c>
      <c r="B7" s="12">
        <v>157320.14000000001</v>
      </c>
      <c r="C7" s="4">
        <v>11000</v>
      </c>
      <c r="D7" s="4">
        <v>146320.14000000001</v>
      </c>
    </row>
    <row r="8" spans="1:4" x14ac:dyDescent="0.3">
      <c r="A8" t="s">
        <v>56</v>
      </c>
      <c r="B8" s="4">
        <v>0</v>
      </c>
      <c r="C8" s="4">
        <v>8000</v>
      </c>
      <c r="D8" s="4">
        <v>-8000</v>
      </c>
    </row>
    <row r="9" spans="1:4" x14ac:dyDescent="0.3">
      <c r="A9" t="s">
        <v>57</v>
      </c>
      <c r="B9" s="4">
        <v>0</v>
      </c>
      <c r="C9" s="4">
        <v>18000</v>
      </c>
      <c r="D9" s="4">
        <v>-18000</v>
      </c>
    </row>
    <row r="10" spans="1:4" x14ac:dyDescent="0.3">
      <c r="A10" t="s">
        <v>58</v>
      </c>
      <c r="B10" s="4">
        <v>163226.28</v>
      </c>
      <c r="C10" s="4">
        <v>150000</v>
      </c>
      <c r="D10" s="4">
        <v>13226.28</v>
      </c>
    </row>
    <row r="11" spans="1:4" s="1" customFormat="1" x14ac:dyDescent="0.3">
      <c r="A11" s="1" t="s">
        <v>51</v>
      </c>
      <c r="B11" s="6">
        <v>46409.06</v>
      </c>
      <c r="C11" s="6">
        <v>63000</v>
      </c>
      <c r="D11" s="6">
        <v>-16590.939999999999</v>
      </c>
    </row>
    <row r="12" spans="1:4" x14ac:dyDescent="0.3">
      <c r="A12" t="s">
        <v>59</v>
      </c>
      <c r="B12" s="4">
        <v>16611.45</v>
      </c>
      <c r="C12" s="4">
        <v>0</v>
      </c>
      <c r="D12" s="4">
        <v>16611.45</v>
      </c>
    </row>
    <row r="13" spans="1:4" x14ac:dyDescent="0.3">
      <c r="A13" t="s">
        <v>60</v>
      </c>
      <c r="B13" s="4">
        <v>5059.99</v>
      </c>
      <c r="C13" s="4">
        <v>3000</v>
      </c>
      <c r="D13" s="4">
        <v>2059.9899999999998</v>
      </c>
    </row>
    <row r="14" spans="1:4" x14ac:dyDescent="0.3">
      <c r="A14" t="s">
        <v>61</v>
      </c>
      <c r="B14" s="4">
        <v>4188</v>
      </c>
      <c r="C14" s="4">
        <v>13000</v>
      </c>
      <c r="D14" s="4">
        <v>-8812</v>
      </c>
    </row>
    <row r="15" spans="1:4" x14ac:dyDescent="0.3">
      <c r="A15" t="s">
        <v>62</v>
      </c>
      <c r="B15" s="4">
        <v>0</v>
      </c>
      <c r="C15" s="4">
        <v>2000</v>
      </c>
      <c r="D15" s="4">
        <v>-2000</v>
      </c>
    </row>
    <row r="16" spans="1:4" x14ac:dyDescent="0.3">
      <c r="A16" t="s">
        <v>63</v>
      </c>
      <c r="B16" s="4">
        <v>13138.64</v>
      </c>
      <c r="C16" s="4">
        <v>10000</v>
      </c>
      <c r="D16" s="4">
        <v>3138.64</v>
      </c>
    </row>
    <row r="17" spans="1:4" x14ac:dyDescent="0.3">
      <c r="A17" t="s">
        <v>64</v>
      </c>
      <c r="B17" s="4">
        <v>5719.2</v>
      </c>
      <c r="C17" s="4">
        <v>5000</v>
      </c>
      <c r="D17" s="4">
        <v>719.2</v>
      </c>
    </row>
    <row r="18" spans="1:4" x14ac:dyDescent="0.3">
      <c r="A18" t="s">
        <v>65</v>
      </c>
      <c r="B18" s="4">
        <v>0</v>
      </c>
      <c r="C18" s="4">
        <v>10000</v>
      </c>
      <c r="D18" s="4">
        <v>-10000</v>
      </c>
    </row>
    <row r="19" spans="1:4" x14ac:dyDescent="0.3">
      <c r="A19" t="s">
        <v>66</v>
      </c>
      <c r="B19" s="4">
        <v>0</v>
      </c>
      <c r="C19" s="4">
        <v>10000</v>
      </c>
      <c r="D19" s="4">
        <v>-10000</v>
      </c>
    </row>
    <row r="20" spans="1:4" x14ac:dyDescent="0.3">
      <c r="A20" t="s">
        <v>67</v>
      </c>
      <c r="B20" s="4">
        <v>1691.78</v>
      </c>
      <c r="C20" s="4">
        <v>10000</v>
      </c>
      <c r="D20" s="4">
        <v>-8308.2199999999993</v>
      </c>
    </row>
    <row r="21" spans="1:4" s="1" customFormat="1" x14ac:dyDescent="0.3">
      <c r="A21" s="1" t="s">
        <v>52</v>
      </c>
      <c r="B21" s="6">
        <v>22486.42</v>
      </c>
      <c r="C21" s="6">
        <v>26200</v>
      </c>
      <c r="D21" s="6">
        <v>-3713.58</v>
      </c>
    </row>
    <row r="22" spans="1:4" x14ac:dyDescent="0.3">
      <c r="A22" t="s">
        <v>68</v>
      </c>
      <c r="B22" s="4">
        <v>11243.2</v>
      </c>
      <c r="C22" s="4">
        <v>13100</v>
      </c>
      <c r="D22" s="4">
        <v>-1856.8</v>
      </c>
    </row>
    <row r="23" spans="1:4" x14ac:dyDescent="0.3">
      <c r="A23" t="s">
        <v>390</v>
      </c>
      <c r="B23" s="4">
        <v>11243.22</v>
      </c>
      <c r="C23" s="4">
        <v>13100</v>
      </c>
      <c r="D23" s="4">
        <v>-1856.78</v>
      </c>
    </row>
    <row r="24" spans="1:4" s="1" customFormat="1" x14ac:dyDescent="0.3">
      <c r="A24" s="1" t="s">
        <v>53</v>
      </c>
      <c r="B24" s="6">
        <v>1119.4000000000001</v>
      </c>
      <c r="C24" s="6">
        <v>32000</v>
      </c>
      <c r="D24" s="6">
        <v>-30880.6</v>
      </c>
    </row>
    <row r="25" spans="1:4" x14ac:dyDescent="0.3">
      <c r="A25" t="s">
        <v>69</v>
      </c>
      <c r="B25" s="4">
        <v>0</v>
      </c>
      <c r="C25" s="4">
        <v>20000</v>
      </c>
      <c r="D25" s="4">
        <v>-20000</v>
      </c>
    </row>
    <row r="26" spans="1:4" x14ac:dyDescent="0.3">
      <c r="A26" t="s">
        <v>391</v>
      </c>
      <c r="B26" s="4">
        <v>1119.4000000000001</v>
      </c>
      <c r="C26" s="4">
        <v>12000</v>
      </c>
      <c r="D26" s="4">
        <v>-10880.6</v>
      </c>
    </row>
    <row r="27" spans="1:4" x14ac:dyDescent="0.3">
      <c r="B27" s="4"/>
      <c r="C27" s="4"/>
      <c r="D27" s="4"/>
    </row>
    <row r="28" spans="1:4" s="2" customFormat="1" ht="18.600000000000001" thickBot="1" x14ac:dyDescent="0.4">
      <c r="A28" s="14" t="s">
        <v>77</v>
      </c>
      <c r="B28" s="15">
        <v>349187.77</v>
      </c>
      <c r="C28" s="15">
        <v>361000</v>
      </c>
      <c r="D28" s="15">
        <v>-11812.23</v>
      </c>
    </row>
    <row r="29" spans="1:4" s="1" customFormat="1" x14ac:dyDescent="0.3">
      <c r="A29" s="1" t="s">
        <v>78</v>
      </c>
      <c r="B29" s="6">
        <v>10800</v>
      </c>
      <c r="C29" s="6">
        <v>20000</v>
      </c>
      <c r="D29" s="6">
        <v>-9200</v>
      </c>
    </row>
    <row r="30" spans="1:4" x14ac:dyDescent="0.3">
      <c r="A30" t="s">
        <v>70</v>
      </c>
      <c r="B30" s="4">
        <v>6000</v>
      </c>
      <c r="C30" s="4">
        <v>15000</v>
      </c>
      <c r="D30" s="4">
        <v>-9000</v>
      </c>
    </row>
    <row r="31" spans="1:4" x14ac:dyDescent="0.3">
      <c r="A31" t="s">
        <v>71</v>
      </c>
      <c r="B31" s="4">
        <v>4800</v>
      </c>
      <c r="C31" s="4">
        <v>5000</v>
      </c>
      <c r="D31" s="4">
        <v>-200</v>
      </c>
    </row>
    <row r="32" spans="1:4" s="1" customFormat="1" x14ac:dyDescent="0.3">
      <c r="A32" s="1" t="s">
        <v>79</v>
      </c>
      <c r="B32" s="6">
        <v>611.27</v>
      </c>
      <c r="C32" s="6">
        <v>5000</v>
      </c>
      <c r="D32" s="6">
        <v>-4388.7299999999996</v>
      </c>
    </row>
    <row r="33" spans="1:4" x14ac:dyDescent="0.3">
      <c r="A33" t="s">
        <v>72</v>
      </c>
      <c r="B33" s="4">
        <v>494</v>
      </c>
      <c r="C33" s="4">
        <v>3000</v>
      </c>
      <c r="D33" s="4">
        <v>-2506</v>
      </c>
    </row>
    <row r="34" spans="1:4" x14ac:dyDescent="0.3">
      <c r="A34" t="s">
        <v>73</v>
      </c>
      <c r="B34" s="4">
        <v>19.2</v>
      </c>
      <c r="C34" s="4">
        <v>2000</v>
      </c>
      <c r="D34" s="4">
        <v>-1980.8</v>
      </c>
    </row>
    <row r="35" spans="1:4" x14ac:dyDescent="0.3">
      <c r="A35" t="s">
        <v>74</v>
      </c>
      <c r="B35" s="4">
        <v>98.07</v>
      </c>
      <c r="C35" s="4">
        <v>0</v>
      </c>
      <c r="D35" s="4">
        <v>98.07</v>
      </c>
    </row>
    <row r="36" spans="1:4" s="1" customFormat="1" x14ac:dyDescent="0.3">
      <c r="A36" s="1" t="s">
        <v>80</v>
      </c>
      <c r="B36" s="6">
        <v>10000</v>
      </c>
      <c r="C36" s="6">
        <v>10000</v>
      </c>
      <c r="D36" s="6">
        <v>0</v>
      </c>
    </row>
    <row r="37" spans="1:4" x14ac:dyDescent="0.3">
      <c r="A37" t="s">
        <v>75</v>
      </c>
      <c r="B37" s="4">
        <v>10000</v>
      </c>
      <c r="C37" s="4">
        <v>10000</v>
      </c>
      <c r="D37" s="4">
        <v>0</v>
      </c>
    </row>
    <row r="38" spans="1:4" s="1" customFormat="1" x14ac:dyDescent="0.3">
      <c r="A38" s="1" t="s">
        <v>81</v>
      </c>
      <c r="B38" s="6">
        <v>327776.5</v>
      </c>
      <c r="C38" s="6">
        <v>326000</v>
      </c>
      <c r="D38" s="6">
        <v>1776.5</v>
      </c>
    </row>
    <row r="39" spans="1:4" x14ac:dyDescent="0.3">
      <c r="A39" t="s">
        <v>76</v>
      </c>
      <c r="B39" s="4">
        <v>327776.5</v>
      </c>
      <c r="C39" s="4">
        <v>326000</v>
      </c>
      <c r="D39" s="4">
        <v>1776.5</v>
      </c>
    </row>
    <row r="40" spans="1:4" x14ac:dyDescent="0.3">
      <c r="B40" s="4"/>
      <c r="C40" s="4"/>
      <c r="D40" s="4"/>
    </row>
    <row r="41" spans="1:4" s="2" customFormat="1" ht="18.600000000000001" thickBot="1" x14ac:dyDescent="0.4">
      <c r="A41" s="14" t="s">
        <v>15</v>
      </c>
      <c r="B41" s="15">
        <v>393892.17</v>
      </c>
      <c r="C41" s="15">
        <v>585600</v>
      </c>
      <c r="D41" s="15">
        <v>-191707.83</v>
      </c>
    </row>
    <row r="42" spans="1:4" s="1" customFormat="1" x14ac:dyDescent="0.3">
      <c r="A42" s="1" t="s">
        <v>141</v>
      </c>
      <c r="B42" s="6">
        <v>183973.75</v>
      </c>
      <c r="C42" s="6">
        <v>293000</v>
      </c>
      <c r="D42" s="6">
        <v>-109026.25</v>
      </c>
    </row>
    <row r="43" spans="1:4" x14ac:dyDescent="0.3">
      <c r="A43" t="s">
        <v>82</v>
      </c>
      <c r="B43" s="4">
        <v>139.82</v>
      </c>
      <c r="C43" s="4">
        <v>1000</v>
      </c>
      <c r="D43" s="4">
        <v>-860.18</v>
      </c>
    </row>
    <row r="44" spans="1:4" x14ac:dyDescent="0.3">
      <c r="A44" t="s">
        <v>83</v>
      </c>
      <c r="B44" s="4">
        <v>74240</v>
      </c>
      <c r="C44" s="4">
        <v>66000</v>
      </c>
      <c r="D44" s="4">
        <v>8240</v>
      </c>
    </row>
    <row r="45" spans="1:4" x14ac:dyDescent="0.3">
      <c r="A45" t="s">
        <v>84</v>
      </c>
      <c r="B45" s="4">
        <v>9120</v>
      </c>
      <c r="C45" s="4">
        <v>5000</v>
      </c>
      <c r="D45" s="4">
        <v>4120</v>
      </c>
    </row>
    <row r="46" spans="1:4" x14ac:dyDescent="0.3">
      <c r="A46" t="s">
        <v>85</v>
      </c>
      <c r="B46" s="4">
        <v>11992.72</v>
      </c>
      <c r="C46" s="4">
        <v>10000</v>
      </c>
      <c r="D46" s="4">
        <v>1992.72</v>
      </c>
    </row>
    <row r="47" spans="1:4" x14ac:dyDescent="0.3">
      <c r="A47" t="s">
        <v>86</v>
      </c>
      <c r="B47" s="4">
        <v>1079.8599999999999</v>
      </c>
      <c r="C47" s="4">
        <v>145000</v>
      </c>
      <c r="D47" s="4">
        <v>-143920.14000000001</v>
      </c>
    </row>
    <row r="48" spans="1:4" x14ac:dyDescent="0.3">
      <c r="A48" t="s">
        <v>87</v>
      </c>
      <c r="B48" s="4">
        <v>87361.99</v>
      </c>
      <c r="C48" s="4">
        <v>60000</v>
      </c>
      <c r="D48" s="4">
        <v>27361.99</v>
      </c>
    </row>
    <row r="49" spans="1:4" x14ac:dyDescent="0.3">
      <c r="A49" t="s">
        <v>88</v>
      </c>
      <c r="B49" s="4">
        <v>0</v>
      </c>
      <c r="C49" s="4">
        <v>5000</v>
      </c>
      <c r="D49" s="4">
        <v>-5000</v>
      </c>
    </row>
    <row r="50" spans="1:4" x14ac:dyDescent="0.3">
      <c r="A50" t="s">
        <v>89</v>
      </c>
      <c r="B50" s="4">
        <v>39.36</v>
      </c>
      <c r="C50" s="4">
        <v>1000</v>
      </c>
      <c r="D50" s="4">
        <v>-960.64</v>
      </c>
    </row>
    <row r="51" spans="1:4" s="1" customFormat="1" x14ac:dyDescent="0.3">
      <c r="A51" s="1" t="s">
        <v>142</v>
      </c>
      <c r="B51" s="6">
        <v>101334.62</v>
      </c>
      <c r="C51" s="6">
        <v>166100</v>
      </c>
      <c r="D51" s="6">
        <v>-64765.38</v>
      </c>
    </row>
    <row r="52" spans="1:4" x14ac:dyDescent="0.3">
      <c r="A52" t="s">
        <v>90</v>
      </c>
      <c r="B52" s="4">
        <v>499.5</v>
      </c>
      <c r="C52" s="4">
        <v>24000</v>
      </c>
      <c r="D52" s="4">
        <v>-23500.5</v>
      </c>
    </row>
    <row r="53" spans="1:4" x14ac:dyDescent="0.3">
      <c r="A53" t="s">
        <v>91</v>
      </c>
      <c r="B53" s="4">
        <v>864.18</v>
      </c>
      <c r="C53" s="4">
        <v>2000</v>
      </c>
      <c r="D53" s="4">
        <v>-1135.82</v>
      </c>
    </row>
    <row r="54" spans="1:4" x14ac:dyDescent="0.3">
      <c r="A54" t="s">
        <v>92</v>
      </c>
      <c r="B54" s="4">
        <v>0</v>
      </c>
      <c r="C54" s="4">
        <v>7000</v>
      </c>
      <c r="D54" s="4">
        <v>-7000</v>
      </c>
    </row>
    <row r="55" spans="1:4" x14ac:dyDescent="0.3">
      <c r="A55" t="s">
        <v>93</v>
      </c>
      <c r="B55" s="4">
        <v>9272.85</v>
      </c>
      <c r="C55" s="4">
        <v>15500</v>
      </c>
      <c r="D55" s="4">
        <v>-6227.15</v>
      </c>
    </row>
    <row r="56" spans="1:4" x14ac:dyDescent="0.3">
      <c r="A56" t="s">
        <v>94</v>
      </c>
      <c r="B56" s="4">
        <v>37330.19</v>
      </c>
      <c r="C56" s="4">
        <v>30600</v>
      </c>
      <c r="D56" s="4">
        <v>6730.19</v>
      </c>
    </row>
    <row r="57" spans="1:4" x14ac:dyDescent="0.3">
      <c r="A57" t="s">
        <v>95</v>
      </c>
      <c r="B57" s="4">
        <v>6114.87</v>
      </c>
      <c r="C57" s="4">
        <v>5000</v>
      </c>
      <c r="D57" s="4">
        <v>1114.8699999999999</v>
      </c>
    </row>
    <row r="58" spans="1:4" x14ac:dyDescent="0.3">
      <c r="A58" t="s">
        <v>96</v>
      </c>
      <c r="B58" s="4">
        <v>0</v>
      </c>
      <c r="C58" s="4">
        <v>3000</v>
      </c>
      <c r="D58" s="4">
        <v>-3000</v>
      </c>
    </row>
    <row r="59" spans="1:4" x14ac:dyDescent="0.3">
      <c r="A59" t="s">
        <v>97</v>
      </c>
      <c r="B59" s="4">
        <v>10243.4</v>
      </c>
      <c r="C59" s="4">
        <v>7000</v>
      </c>
      <c r="D59" s="4">
        <v>3243.4</v>
      </c>
    </row>
    <row r="60" spans="1:4" x14ac:dyDescent="0.3">
      <c r="A60" t="s">
        <v>98</v>
      </c>
      <c r="B60" s="4">
        <v>243.56</v>
      </c>
      <c r="C60" s="4">
        <v>18000</v>
      </c>
      <c r="D60" s="4">
        <v>-17756.439999999999</v>
      </c>
    </row>
    <row r="61" spans="1:4" x14ac:dyDescent="0.3">
      <c r="A61" t="s">
        <v>99</v>
      </c>
      <c r="B61" s="4">
        <v>5750</v>
      </c>
      <c r="C61" s="4">
        <v>8000</v>
      </c>
      <c r="D61" s="4">
        <v>-2250</v>
      </c>
    </row>
    <row r="62" spans="1:4" x14ac:dyDescent="0.3">
      <c r="A62" t="s">
        <v>100</v>
      </c>
      <c r="B62" s="4">
        <v>1940.41</v>
      </c>
      <c r="C62" s="4">
        <v>8000</v>
      </c>
      <c r="D62" s="4">
        <v>-6059.59</v>
      </c>
    </row>
    <row r="63" spans="1:4" x14ac:dyDescent="0.3">
      <c r="A63" t="s">
        <v>101</v>
      </c>
      <c r="B63" s="4">
        <v>5620.62</v>
      </c>
      <c r="C63" s="4">
        <v>8000</v>
      </c>
      <c r="D63" s="4">
        <v>-2379.38</v>
      </c>
    </row>
    <row r="64" spans="1:4" x14ac:dyDescent="0.3">
      <c r="A64" t="s">
        <v>102</v>
      </c>
      <c r="B64" s="4">
        <v>2802.15</v>
      </c>
      <c r="C64" s="4">
        <v>3000</v>
      </c>
      <c r="D64" s="4">
        <v>-197.85</v>
      </c>
    </row>
    <row r="65" spans="1:4" x14ac:dyDescent="0.3">
      <c r="A65" t="s">
        <v>103</v>
      </c>
      <c r="B65" s="4">
        <v>20652.89</v>
      </c>
      <c r="C65" s="4">
        <v>20000</v>
      </c>
      <c r="D65" s="4">
        <v>652.89</v>
      </c>
    </row>
    <row r="66" spans="1:4" x14ac:dyDescent="0.3">
      <c r="A66" t="s">
        <v>104</v>
      </c>
      <c r="B66" s="4">
        <v>0</v>
      </c>
      <c r="C66" s="4">
        <v>3500</v>
      </c>
      <c r="D66" s="4">
        <v>-3500</v>
      </c>
    </row>
    <row r="67" spans="1:4" x14ac:dyDescent="0.3">
      <c r="A67" t="s">
        <v>105</v>
      </c>
      <c r="B67" s="4">
        <v>0</v>
      </c>
      <c r="C67" s="4">
        <v>3500</v>
      </c>
      <c r="D67" s="4">
        <v>-3500</v>
      </c>
    </row>
    <row r="68" spans="1:4" s="1" customFormat="1" x14ac:dyDescent="0.3">
      <c r="A68" s="1" t="s">
        <v>143</v>
      </c>
      <c r="B68" s="6">
        <v>104251.36</v>
      </c>
      <c r="C68" s="6">
        <v>115000</v>
      </c>
      <c r="D68" s="6">
        <v>-10748.64</v>
      </c>
    </row>
    <row r="69" spans="1:4" x14ac:dyDescent="0.3">
      <c r="A69" t="s">
        <v>106</v>
      </c>
      <c r="B69" s="4">
        <v>0</v>
      </c>
      <c r="C69" s="4">
        <v>1000</v>
      </c>
      <c r="D69" s="4">
        <v>-1000</v>
      </c>
    </row>
    <row r="70" spans="1:4" x14ac:dyDescent="0.3">
      <c r="A70" t="s">
        <v>107</v>
      </c>
      <c r="B70" s="4">
        <v>3775.38</v>
      </c>
      <c r="C70" s="4">
        <v>3000</v>
      </c>
      <c r="D70" s="4">
        <v>775.38</v>
      </c>
    </row>
    <row r="71" spans="1:4" x14ac:dyDescent="0.3">
      <c r="A71" t="s">
        <v>108</v>
      </c>
      <c r="B71" s="4">
        <v>11876.88</v>
      </c>
      <c r="C71" s="4">
        <v>15000</v>
      </c>
      <c r="D71" s="4">
        <v>-3123.12</v>
      </c>
    </row>
    <row r="72" spans="1:4" x14ac:dyDescent="0.3">
      <c r="A72" t="s">
        <v>109</v>
      </c>
      <c r="B72" s="4">
        <v>2866.68</v>
      </c>
      <c r="C72" s="4">
        <v>500</v>
      </c>
      <c r="D72" s="4">
        <v>2366.6799999999998</v>
      </c>
    </row>
    <row r="73" spans="1:4" x14ac:dyDescent="0.3">
      <c r="A73" t="s">
        <v>110</v>
      </c>
      <c r="B73" s="4">
        <v>0</v>
      </c>
      <c r="C73" s="4">
        <v>12000</v>
      </c>
      <c r="D73" s="4">
        <v>-12000</v>
      </c>
    </row>
    <row r="74" spans="1:4" x14ac:dyDescent="0.3">
      <c r="A74" t="s">
        <v>111</v>
      </c>
      <c r="B74" s="4">
        <v>182.56</v>
      </c>
      <c r="C74" s="4">
        <v>2000</v>
      </c>
      <c r="D74" s="4">
        <v>-1817.44</v>
      </c>
    </row>
    <row r="75" spans="1:4" x14ac:dyDescent="0.3">
      <c r="A75" t="s">
        <v>112</v>
      </c>
      <c r="B75" s="4">
        <v>0</v>
      </c>
      <c r="C75" s="4">
        <v>2000</v>
      </c>
      <c r="D75" s="4">
        <v>-2000</v>
      </c>
    </row>
    <row r="76" spans="1:4" x14ac:dyDescent="0.3">
      <c r="A76" t="s">
        <v>113</v>
      </c>
      <c r="B76" s="4">
        <v>20495.259999999998</v>
      </c>
      <c r="C76" s="4">
        <v>15000</v>
      </c>
      <c r="D76" s="4">
        <v>5495.26</v>
      </c>
    </row>
    <row r="77" spans="1:4" x14ac:dyDescent="0.3">
      <c r="A77" t="s">
        <v>114</v>
      </c>
      <c r="B77" s="4">
        <v>0</v>
      </c>
      <c r="C77" s="4">
        <v>2500</v>
      </c>
      <c r="D77" s="4">
        <v>-2500</v>
      </c>
    </row>
    <row r="78" spans="1:4" x14ac:dyDescent="0.3">
      <c r="A78" t="s">
        <v>115</v>
      </c>
      <c r="B78" s="4">
        <v>1980.51</v>
      </c>
      <c r="C78" s="4">
        <v>5000</v>
      </c>
      <c r="D78" s="4">
        <v>-3019.49</v>
      </c>
    </row>
    <row r="79" spans="1:4" x14ac:dyDescent="0.3">
      <c r="A79" t="s">
        <v>116</v>
      </c>
      <c r="B79" s="4">
        <v>5292.81</v>
      </c>
      <c r="C79" s="4">
        <v>5000</v>
      </c>
      <c r="D79" s="4">
        <v>292.81</v>
      </c>
    </row>
    <row r="80" spans="1:4" x14ac:dyDescent="0.3">
      <c r="A80" t="s">
        <v>117</v>
      </c>
      <c r="B80" s="4">
        <v>2301.84</v>
      </c>
      <c r="C80" s="4">
        <v>2500</v>
      </c>
      <c r="D80" s="4">
        <v>-198.16</v>
      </c>
    </row>
    <row r="81" spans="1:4" x14ac:dyDescent="0.3">
      <c r="A81" t="s">
        <v>118</v>
      </c>
      <c r="B81" s="4">
        <v>3600.61</v>
      </c>
      <c r="C81" s="4">
        <v>2500</v>
      </c>
      <c r="D81" s="4">
        <v>1100.6099999999999</v>
      </c>
    </row>
    <row r="82" spans="1:4" x14ac:dyDescent="0.3">
      <c r="A82" t="s">
        <v>119</v>
      </c>
      <c r="B82" s="4">
        <v>642.24</v>
      </c>
      <c r="C82" s="4">
        <v>2500</v>
      </c>
      <c r="D82" s="4">
        <v>-1857.76</v>
      </c>
    </row>
    <row r="83" spans="1:4" x14ac:dyDescent="0.3">
      <c r="A83" t="s">
        <v>120</v>
      </c>
      <c r="B83" s="4">
        <v>488.4</v>
      </c>
      <c r="C83" s="4">
        <v>0</v>
      </c>
      <c r="D83" s="4">
        <v>488.4</v>
      </c>
    </row>
    <row r="84" spans="1:4" x14ac:dyDescent="0.3">
      <c r="A84" t="s">
        <v>121</v>
      </c>
      <c r="B84" s="4">
        <v>2613</v>
      </c>
      <c r="C84" s="4">
        <v>2000</v>
      </c>
      <c r="D84" s="4">
        <v>613</v>
      </c>
    </row>
    <row r="85" spans="1:4" x14ac:dyDescent="0.3">
      <c r="A85" t="s">
        <v>122</v>
      </c>
      <c r="B85" s="4">
        <v>18701.080000000002</v>
      </c>
      <c r="C85" s="4">
        <v>10000</v>
      </c>
      <c r="D85" s="4">
        <v>8701.08</v>
      </c>
    </row>
    <row r="86" spans="1:4" x14ac:dyDescent="0.3">
      <c r="A86" t="s">
        <v>123</v>
      </c>
      <c r="B86" s="4">
        <v>0</v>
      </c>
      <c r="C86" s="4">
        <v>1000</v>
      </c>
      <c r="D86" s="4">
        <v>-1000</v>
      </c>
    </row>
    <row r="87" spans="1:4" x14ac:dyDescent="0.3">
      <c r="A87" t="s">
        <v>124</v>
      </c>
      <c r="B87" s="4">
        <v>0</v>
      </c>
      <c r="C87" s="4">
        <v>3000</v>
      </c>
      <c r="D87" s="4">
        <v>-3000</v>
      </c>
    </row>
    <row r="88" spans="1:4" x14ac:dyDescent="0.3">
      <c r="A88" t="s">
        <v>125</v>
      </c>
      <c r="B88" s="4">
        <v>4238.16</v>
      </c>
      <c r="C88" s="4">
        <v>2500</v>
      </c>
      <c r="D88" s="4">
        <v>1738.16</v>
      </c>
    </row>
    <row r="89" spans="1:4" x14ac:dyDescent="0.3">
      <c r="A89" t="s">
        <v>126</v>
      </c>
      <c r="B89" s="4">
        <v>145</v>
      </c>
      <c r="C89" s="4">
        <v>2000</v>
      </c>
      <c r="D89" s="4">
        <v>-1855</v>
      </c>
    </row>
    <row r="90" spans="1:4" x14ac:dyDescent="0.3">
      <c r="A90" t="s">
        <v>127</v>
      </c>
      <c r="B90" s="4">
        <v>0</v>
      </c>
      <c r="C90" s="4">
        <v>1000</v>
      </c>
      <c r="D90" s="4">
        <v>-1000</v>
      </c>
    </row>
    <row r="91" spans="1:4" x14ac:dyDescent="0.3">
      <c r="A91" t="s">
        <v>128</v>
      </c>
      <c r="B91" s="4">
        <v>0</v>
      </c>
      <c r="C91" s="4">
        <v>2000</v>
      </c>
      <c r="D91" s="4">
        <v>-2000</v>
      </c>
    </row>
    <row r="92" spans="1:4" x14ac:dyDescent="0.3">
      <c r="A92" t="s">
        <v>129</v>
      </c>
      <c r="B92" s="4">
        <v>0</v>
      </c>
      <c r="C92" s="4">
        <v>500</v>
      </c>
      <c r="D92" s="4">
        <v>-500</v>
      </c>
    </row>
    <row r="93" spans="1:4" x14ac:dyDescent="0.3">
      <c r="A93" t="s">
        <v>130</v>
      </c>
      <c r="B93" s="4">
        <v>19038.88</v>
      </c>
      <c r="C93" s="4">
        <v>12000</v>
      </c>
      <c r="D93" s="4">
        <v>7038.88</v>
      </c>
    </row>
    <row r="94" spans="1:4" x14ac:dyDescent="0.3">
      <c r="A94" t="s">
        <v>131</v>
      </c>
      <c r="B94" s="4">
        <v>0</v>
      </c>
      <c r="C94" s="4">
        <v>2500</v>
      </c>
      <c r="D94" s="4">
        <v>-2500</v>
      </c>
    </row>
    <row r="95" spans="1:4" x14ac:dyDescent="0.3">
      <c r="A95" t="s">
        <v>132</v>
      </c>
      <c r="B95" s="4">
        <v>6012.07</v>
      </c>
      <c r="C95" s="4">
        <v>3000</v>
      </c>
      <c r="D95" s="4">
        <v>3012.07</v>
      </c>
    </row>
    <row r="96" spans="1:4" x14ac:dyDescent="0.3">
      <c r="A96" t="s">
        <v>133</v>
      </c>
      <c r="B96" s="4">
        <v>0</v>
      </c>
      <c r="C96" s="4">
        <v>3000</v>
      </c>
      <c r="D96" s="4">
        <v>-3000</v>
      </c>
    </row>
    <row r="97" spans="1:8" s="1" customFormat="1" x14ac:dyDescent="0.3">
      <c r="A97" s="1" t="s">
        <v>144</v>
      </c>
      <c r="B97" s="6">
        <v>4332.4399999999996</v>
      </c>
      <c r="C97" s="6">
        <v>11500</v>
      </c>
      <c r="D97" s="6">
        <v>-7167.56</v>
      </c>
    </row>
    <row r="98" spans="1:8" x14ac:dyDescent="0.3">
      <c r="A98" t="s">
        <v>134</v>
      </c>
      <c r="B98" s="4">
        <v>0</v>
      </c>
      <c r="C98" s="4">
        <v>1000</v>
      </c>
      <c r="D98" s="4">
        <v>-1000</v>
      </c>
    </row>
    <row r="99" spans="1:8" x14ac:dyDescent="0.3">
      <c r="A99" t="s">
        <v>135</v>
      </c>
      <c r="B99" s="4">
        <v>1927.8</v>
      </c>
      <c r="C99" s="4">
        <v>2000</v>
      </c>
      <c r="D99" s="4">
        <v>-72.2</v>
      </c>
    </row>
    <row r="100" spans="1:8" x14ac:dyDescent="0.3">
      <c r="A100" t="s">
        <v>136</v>
      </c>
      <c r="B100" s="4">
        <v>1741.73</v>
      </c>
      <c r="C100" s="4">
        <v>2000</v>
      </c>
      <c r="D100" s="4">
        <v>-258.27</v>
      </c>
    </row>
    <row r="101" spans="1:8" x14ac:dyDescent="0.3">
      <c r="A101" t="s">
        <v>137</v>
      </c>
      <c r="B101" s="4">
        <v>275.08</v>
      </c>
      <c r="C101" s="4">
        <v>500</v>
      </c>
      <c r="D101" s="4">
        <v>-224.92</v>
      </c>
    </row>
    <row r="102" spans="1:8" x14ac:dyDescent="0.3">
      <c r="A102" t="s">
        <v>138</v>
      </c>
      <c r="B102" s="4">
        <v>387.83</v>
      </c>
      <c r="C102" s="4">
        <v>500</v>
      </c>
      <c r="D102" s="4">
        <v>-112.17</v>
      </c>
    </row>
    <row r="103" spans="1:8" x14ac:dyDescent="0.3">
      <c r="A103" t="s">
        <v>139</v>
      </c>
      <c r="B103" s="4">
        <v>0</v>
      </c>
      <c r="C103" s="4">
        <v>4500</v>
      </c>
      <c r="D103" s="4">
        <v>-4500</v>
      </c>
    </row>
    <row r="104" spans="1:8" x14ac:dyDescent="0.3">
      <c r="A104" t="s">
        <v>140</v>
      </c>
      <c r="B104" s="4">
        <v>0</v>
      </c>
      <c r="C104" s="4">
        <v>1000</v>
      </c>
      <c r="D104" s="4">
        <v>-1000</v>
      </c>
    </row>
    <row r="105" spans="1:8" x14ac:dyDescent="0.3">
      <c r="B105" s="4"/>
      <c r="C105" s="4"/>
      <c r="D105" s="4"/>
    </row>
    <row r="106" spans="1:8" s="2" customFormat="1" ht="18.600000000000001" thickBot="1" x14ac:dyDescent="0.4">
      <c r="A106" s="14" t="s">
        <v>145</v>
      </c>
      <c r="B106" s="15">
        <f>3361612.23-183374.11</f>
        <v>3178238.12</v>
      </c>
      <c r="C106" s="15">
        <v>3083821</v>
      </c>
      <c r="D106" s="15">
        <f>277791.23-183374.11</f>
        <v>94417.12</v>
      </c>
    </row>
    <row r="107" spans="1:8" s="1" customFormat="1" x14ac:dyDescent="0.3">
      <c r="A107" s="1" t="s">
        <v>185</v>
      </c>
      <c r="B107" s="6">
        <v>196554.49</v>
      </c>
      <c r="C107" s="6">
        <v>200000</v>
      </c>
      <c r="D107" s="6">
        <v>-3445.51</v>
      </c>
      <c r="F107" s="6"/>
      <c r="G107" s="6"/>
      <c r="H107" s="6"/>
    </row>
    <row r="108" spans="1:8" x14ac:dyDescent="0.3">
      <c r="A108" t="s">
        <v>151</v>
      </c>
      <c r="B108" s="4">
        <v>3410.53</v>
      </c>
      <c r="C108" s="4">
        <v>20000</v>
      </c>
      <c r="D108" s="4">
        <v>-16589.47</v>
      </c>
      <c r="F108" s="4"/>
      <c r="G108" s="4"/>
      <c r="H108" s="4"/>
    </row>
    <row r="109" spans="1:8" x14ac:dyDescent="0.3">
      <c r="A109" t="s">
        <v>152</v>
      </c>
      <c r="B109" s="4">
        <v>0</v>
      </c>
      <c r="C109" s="4">
        <v>40000</v>
      </c>
      <c r="D109" s="4">
        <v>-40000</v>
      </c>
      <c r="F109" s="4"/>
      <c r="G109" s="4"/>
      <c r="H109" s="4"/>
    </row>
    <row r="110" spans="1:8" x14ac:dyDescent="0.3">
      <c r="A110" t="s">
        <v>153</v>
      </c>
      <c r="B110" s="4">
        <v>4751.22</v>
      </c>
      <c r="C110" s="4">
        <v>40000</v>
      </c>
      <c r="D110" s="4">
        <v>-35248.78</v>
      </c>
      <c r="F110" s="4"/>
      <c r="G110" s="4"/>
      <c r="H110" s="4"/>
    </row>
    <row r="111" spans="1:8" x14ac:dyDescent="0.3">
      <c r="A111" t="s">
        <v>154</v>
      </c>
      <c r="B111" s="4">
        <v>4157.46</v>
      </c>
      <c r="C111" s="4">
        <v>10000</v>
      </c>
      <c r="D111" s="4">
        <v>-5842.54</v>
      </c>
      <c r="F111" s="4"/>
      <c r="G111" s="4"/>
      <c r="H111" s="4"/>
    </row>
    <row r="112" spans="1:8" x14ac:dyDescent="0.3">
      <c r="A112" t="s">
        <v>155</v>
      </c>
      <c r="B112" s="4">
        <v>184235.28</v>
      </c>
      <c r="C112" s="4">
        <v>90000</v>
      </c>
      <c r="D112" s="4">
        <v>94235.28</v>
      </c>
      <c r="F112" s="4"/>
      <c r="G112" s="4"/>
      <c r="H112" s="4"/>
    </row>
    <row r="113" spans="1:4" s="1" customFormat="1" x14ac:dyDescent="0.3">
      <c r="A113" s="1" t="s">
        <v>184</v>
      </c>
      <c r="B113" s="6">
        <f>125156.84-480</f>
        <v>124676.84</v>
      </c>
      <c r="C113" s="6">
        <v>130000</v>
      </c>
      <c r="D113" s="6">
        <f>-4843.16-480</f>
        <v>-5323.16</v>
      </c>
    </row>
    <row r="114" spans="1:4" x14ac:dyDescent="0.3">
      <c r="A114" t="s">
        <v>146</v>
      </c>
      <c r="B114" s="4">
        <v>35</v>
      </c>
      <c r="C114" s="4">
        <v>10000</v>
      </c>
      <c r="D114" s="4">
        <v>-9965</v>
      </c>
    </row>
    <row r="115" spans="1:4" x14ac:dyDescent="0.3">
      <c r="A115" t="s">
        <v>147</v>
      </c>
      <c r="B115" s="4">
        <v>537.23</v>
      </c>
      <c r="C115" s="4">
        <v>10000</v>
      </c>
      <c r="D115" s="4">
        <v>-9462.77</v>
      </c>
    </row>
    <row r="116" spans="1:4" x14ac:dyDescent="0.3">
      <c r="A116" t="s">
        <v>148</v>
      </c>
      <c r="B116" s="4">
        <v>3608.74</v>
      </c>
      <c r="C116" s="4">
        <v>15000</v>
      </c>
      <c r="D116" s="4">
        <v>-11391.26</v>
      </c>
    </row>
    <row r="117" spans="1:4" x14ac:dyDescent="0.3">
      <c r="A117" t="s">
        <v>149</v>
      </c>
      <c r="B117" s="4">
        <v>1994.22</v>
      </c>
      <c r="C117" s="4">
        <v>20000</v>
      </c>
      <c r="D117" s="4">
        <v>-18005.78</v>
      </c>
    </row>
    <row r="118" spans="1:4" x14ac:dyDescent="0.3">
      <c r="A118" t="s">
        <v>150</v>
      </c>
      <c r="B118" s="4">
        <f>118981.65-480</f>
        <v>118501.65</v>
      </c>
      <c r="C118" s="4">
        <v>75000</v>
      </c>
      <c r="D118" s="4">
        <f>43981.65-480</f>
        <v>43501.65</v>
      </c>
    </row>
    <row r="119" spans="1:4" s="1" customFormat="1" x14ac:dyDescent="0.3">
      <c r="A119" s="1" t="s">
        <v>186</v>
      </c>
      <c r="B119" s="6">
        <f>2918924.87-182007.01</f>
        <v>2736917.8600000003</v>
      </c>
      <c r="C119" s="6">
        <v>2621921</v>
      </c>
      <c r="D119" s="6">
        <f>297003.87-182007.01</f>
        <v>114996.85999999999</v>
      </c>
    </row>
    <row r="120" spans="1:4" x14ac:dyDescent="0.3">
      <c r="A120" t="s">
        <v>156</v>
      </c>
      <c r="B120" s="4">
        <v>106.72</v>
      </c>
      <c r="C120" s="4">
        <v>2000</v>
      </c>
      <c r="D120" s="4">
        <v>-1893.28</v>
      </c>
    </row>
    <row r="121" spans="1:4" x14ac:dyDescent="0.3">
      <c r="A121" t="s">
        <v>157</v>
      </c>
      <c r="B121" s="4">
        <v>51448.4</v>
      </c>
      <c r="C121" s="4">
        <v>66000</v>
      </c>
      <c r="D121" s="4">
        <v>-14551.6</v>
      </c>
    </row>
    <row r="122" spans="1:4" x14ac:dyDescent="0.3">
      <c r="A122" t="s">
        <v>158</v>
      </c>
      <c r="B122" s="4">
        <f>11056.65-816.65</f>
        <v>10240</v>
      </c>
      <c r="C122" s="4">
        <v>25000</v>
      </c>
      <c r="D122" s="4">
        <f>-13943.35+816.65</f>
        <v>-13126.7</v>
      </c>
    </row>
    <row r="123" spans="1:4" x14ac:dyDescent="0.3">
      <c r="A123" t="s">
        <v>159</v>
      </c>
      <c r="B123" s="4">
        <v>88343.83</v>
      </c>
      <c r="C123" s="4">
        <v>99520</v>
      </c>
      <c r="D123" s="4">
        <v>-11176.17</v>
      </c>
    </row>
    <row r="124" spans="1:4" x14ac:dyDescent="0.3">
      <c r="A124" t="s">
        <v>160</v>
      </c>
      <c r="B124" s="4">
        <v>17874.32</v>
      </c>
      <c r="C124" s="4">
        <v>15000</v>
      </c>
      <c r="D124" s="4">
        <v>2874.32</v>
      </c>
    </row>
    <row r="125" spans="1:4" x14ac:dyDescent="0.3">
      <c r="A125" t="s">
        <v>161</v>
      </c>
      <c r="B125" s="4">
        <f>2267238.17-177353.56</f>
        <v>2089884.6099999999</v>
      </c>
      <c r="C125" s="4">
        <v>2078401</v>
      </c>
      <c r="D125" s="4">
        <f>188837.17-177353.56</f>
        <v>11483.610000000015</v>
      </c>
    </row>
    <row r="126" spans="1:4" x14ac:dyDescent="0.3">
      <c r="A126" t="s">
        <v>162</v>
      </c>
      <c r="B126" s="4">
        <v>47572.59</v>
      </c>
      <c r="C126" s="4">
        <v>42000</v>
      </c>
      <c r="D126" s="4">
        <v>5572.59</v>
      </c>
    </row>
    <row r="127" spans="1:4" x14ac:dyDescent="0.3">
      <c r="A127" t="s">
        <v>163</v>
      </c>
      <c r="B127" s="4">
        <v>8982.48</v>
      </c>
      <c r="C127" s="4">
        <v>11000</v>
      </c>
      <c r="D127" s="4">
        <v>-2017.52</v>
      </c>
    </row>
    <row r="128" spans="1:4" x14ac:dyDescent="0.3">
      <c r="A128" t="s">
        <v>164</v>
      </c>
      <c r="B128" s="4">
        <v>91.94</v>
      </c>
      <c r="C128" s="4">
        <v>5000</v>
      </c>
      <c r="D128" s="4">
        <v>-4908.0600000000004</v>
      </c>
    </row>
    <row r="129" spans="1:4" x14ac:dyDescent="0.3">
      <c r="A129" t="s">
        <v>165</v>
      </c>
      <c r="B129" s="4">
        <v>32656</v>
      </c>
      <c r="C129" s="4">
        <v>25000</v>
      </c>
      <c r="D129" s="4">
        <v>7656</v>
      </c>
    </row>
    <row r="130" spans="1:4" x14ac:dyDescent="0.3">
      <c r="A130" t="s">
        <v>166</v>
      </c>
      <c r="B130" s="4">
        <v>57839.91</v>
      </c>
      <c r="C130" s="4">
        <v>55000</v>
      </c>
      <c r="D130" s="4">
        <v>2839.91</v>
      </c>
    </row>
    <row r="131" spans="1:4" x14ac:dyDescent="0.3">
      <c r="A131" t="s">
        <v>167</v>
      </c>
      <c r="B131" s="4">
        <v>0</v>
      </c>
      <c r="C131" s="4">
        <v>15000</v>
      </c>
      <c r="D131" s="4">
        <v>-15000</v>
      </c>
    </row>
    <row r="132" spans="1:4" x14ac:dyDescent="0.3">
      <c r="A132" t="s">
        <v>168</v>
      </c>
      <c r="B132" s="4">
        <v>55844.67</v>
      </c>
      <c r="C132" s="4">
        <v>55000</v>
      </c>
      <c r="D132" s="4">
        <v>844.67</v>
      </c>
    </row>
    <row r="133" spans="1:4" x14ac:dyDescent="0.3">
      <c r="A133" t="s">
        <v>169</v>
      </c>
      <c r="B133" s="4">
        <v>20147.95</v>
      </c>
      <c r="C133" s="4">
        <v>17000</v>
      </c>
      <c r="D133" s="4">
        <v>3147.95</v>
      </c>
    </row>
    <row r="134" spans="1:4" x14ac:dyDescent="0.3">
      <c r="A134" t="s">
        <v>170</v>
      </c>
      <c r="B134" s="4">
        <v>65558.649999999994</v>
      </c>
      <c r="C134" s="4">
        <v>69000</v>
      </c>
      <c r="D134" s="4">
        <v>-3441.35</v>
      </c>
    </row>
    <row r="135" spans="1:4" x14ac:dyDescent="0.3">
      <c r="A135" t="s">
        <v>171</v>
      </c>
      <c r="B135" s="4">
        <v>2951.64</v>
      </c>
      <c r="C135" s="4">
        <v>2000</v>
      </c>
      <c r="D135" s="4">
        <v>951.64</v>
      </c>
    </row>
    <row r="136" spans="1:4" x14ac:dyDescent="0.3">
      <c r="A136" t="s">
        <v>172</v>
      </c>
      <c r="B136" s="4">
        <f>191210.95-3836.8</f>
        <v>187374.15000000002</v>
      </c>
      <c r="C136" s="4">
        <v>40000</v>
      </c>
      <c r="D136" s="4">
        <f>151210.95-3836.8</f>
        <v>147374.15000000002</v>
      </c>
    </row>
    <row r="137" spans="1:4" s="1" customFormat="1" x14ac:dyDescent="0.3">
      <c r="A137" s="1" t="s">
        <v>187</v>
      </c>
      <c r="B137" s="6">
        <f>120976.03-887.1</f>
        <v>120088.93</v>
      </c>
      <c r="C137" s="6">
        <v>131900</v>
      </c>
      <c r="D137" s="6">
        <f>-10923.97-887.1</f>
        <v>-11811.07</v>
      </c>
    </row>
    <row r="138" spans="1:4" x14ac:dyDescent="0.3">
      <c r="A138" t="s">
        <v>173</v>
      </c>
      <c r="B138" s="4">
        <f>9021.4-250</f>
        <v>8771.4</v>
      </c>
      <c r="C138" s="4">
        <v>4000</v>
      </c>
      <c r="D138" s="4">
        <f>5021.4-250</f>
        <v>4771.3999999999996</v>
      </c>
    </row>
    <row r="139" spans="1:4" x14ac:dyDescent="0.3">
      <c r="A139" t="s">
        <v>174</v>
      </c>
      <c r="B139" s="4">
        <v>1669.02</v>
      </c>
      <c r="C139" s="4">
        <v>4000</v>
      </c>
      <c r="D139" s="4">
        <v>-2330.98</v>
      </c>
    </row>
    <row r="140" spans="1:4" x14ac:dyDescent="0.3">
      <c r="A140" t="s">
        <v>175</v>
      </c>
      <c r="B140" s="4">
        <v>53301.37</v>
      </c>
      <c r="C140" s="4">
        <v>54000</v>
      </c>
      <c r="D140" s="4">
        <v>-698.63</v>
      </c>
    </row>
    <row r="141" spans="1:4" x14ac:dyDescent="0.3">
      <c r="A141" t="s">
        <v>176</v>
      </c>
      <c r="B141" s="4">
        <v>26875.88</v>
      </c>
      <c r="C141" s="4">
        <v>28900</v>
      </c>
      <c r="D141" s="4">
        <v>-2024.12</v>
      </c>
    </row>
    <row r="142" spans="1:4" x14ac:dyDescent="0.3">
      <c r="A142" t="s">
        <v>177</v>
      </c>
      <c r="B142" s="4">
        <v>0</v>
      </c>
      <c r="C142" s="4">
        <v>1000</v>
      </c>
      <c r="D142" s="4">
        <v>-1000</v>
      </c>
    </row>
    <row r="143" spans="1:4" x14ac:dyDescent="0.3">
      <c r="A143" t="s">
        <v>178</v>
      </c>
      <c r="B143" s="4">
        <v>5423.38</v>
      </c>
      <c r="C143" s="4">
        <v>7000</v>
      </c>
      <c r="D143" s="4">
        <v>-1576.62</v>
      </c>
    </row>
    <row r="144" spans="1:4" x14ac:dyDescent="0.3">
      <c r="A144" t="s">
        <v>179</v>
      </c>
      <c r="B144" s="4">
        <v>4099.91</v>
      </c>
      <c r="C144" s="4">
        <v>10000</v>
      </c>
      <c r="D144" s="4">
        <v>-5900.09</v>
      </c>
    </row>
    <row r="145" spans="1:4" x14ac:dyDescent="0.3">
      <c r="A145" t="s">
        <v>180</v>
      </c>
      <c r="B145" s="4">
        <v>3269.65</v>
      </c>
      <c r="C145" s="4">
        <v>4000</v>
      </c>
      <c r="D145" s="4">
        <v>-730.35</v>
      </c>
    </row>
    <row r="146" spans="1:4" x14ac:dyDescent="0.3">
      <c r="A146" t="s">
        <v>181</v>
      </c>
      <c r="B146" s="4">
        <f>17169.46-637.1</f>
        <v>16532.36</v>
      </c>
      <c r="C146" s="4">
        <v>15000</v>
      </c>
      <c r="D146" s="4">
        <f>2169.46-637.1</f>
        <v>1532.3600000000001</v>
      </c>
    </row>
    <row r="147" spans="1:4" x14ac:dyDescent="0.3">
      <c r="A147" t="s">
        <v>182</v>
      </c>
      <c r="B147" s="4">
        <v>145.96</v>
      </c>
      <c r="C147" s="4">
        <v>1000</v>
      </c>
      <c r="D147" s="4">
        <v>-854.04</v>
      </c>
    </row>
    <row r="148" spans="1:4" x14ac:dyDescent="0.3">
      <c r="A148" t="s">
        <v>183</v>
      </c>
      <c r="B148" s="4">
        <v>0</v>
      </c>
      <c r="C148" s="4">
        <v>3000</v>
      </c>
      <c r="D148" s="4">
        <v>-3000</v>
      </c>
    </row>
    <row r="149" spans="1:4" x14ac:dyDescent="0.3">
      <c r="B149" s="4"/>
      <c r="C149" s="4"/>
      <c r="D149" s="4"/>
    </row>
    <row r="150" spans="1:4" s="2" customFormat="1" ht="18.600000000000001" thickBot="1" x14ac:dyDescent="0.4">
      <c r="A150" s="14" t="s">
        <v>189</v>
      </c>
      <c r="B150" s="15">
        <v>2535859.96</v>
      </c>
      <c r="C150" s="15">
        <v>3006030</v>
      </c>
      <c r="D150" s="15">
        <v>-470170.04</v>
      </c>
    </row>
    <row r="151" spans="1:4" s="1" customFormat="1" x14ac:dyDescent="0.3">
      <c r="A151" s="1" t="s">
        <v>401</v>
      </c>
      <c r="B151" s="6">
        <v>102600.97</v>
      </c>
      <c r="C151" s="6">
        <v>114000</v>
      </c>
      <c r="D151" s="6">
        <v>-11399.03</v>
      </c>
    </row>
    <row r="152" spans="1:4" x14ac:dyDescent="0.3">
      <c r="A152" t="s">
        <v>190</v>
      </c>
      <c r="B152" s="4">
        <v>24597.97</v>
      </c>
      <c r="C152" s="4">
        <v>22000</v>
      </c>
      <c r="D152" s="4">
        <v>2597.9699999999998</v>
      </c>
    </row>
    <row r="153" spans="1:4" x14ac:dyDescent="0.3">
      <c r="A153" t="s">
        <v>191</v>
      </c>
      <c r="B153" s="4">
        <v>78003</v>
      </c>
      <c r="C153" s="4">
        <v>92000</v>
      </c>
      <c r="D153" s="4">
        <v>-13997</v>
      </c>
    </row>
    <row r="154" spans="1:4" s="1" customFormat="1" x14ac:dyDescent="0.3">
      <c r="A154" s="1" t="s">
        <v>188</v>
      </c>
      <c r="B154" s="6">
        <v>1961044.48</v>
      </c>
      <c r="C154" s="6">
        <v>2179350</v>
      </c>
      <c r="D154" s="6">
        <v>-218305.52</v>
      </c>
    </row>
    <row r="155" spans="1:4" x14ac:dyDescent="0.3">
      <c r="A155" t="s">
        <v>398</v>
      </c>
      <c r="B155" s="4">
        <v>1053332.27</v>
      </c>
      <c r="C155" s="4">
        <v>1235850</v>
      </c>
      <c r="D155" s="4">
        <v>-182517.73</v>
      </c>
    </row>
    <row r="156" spans="1:4" x14ac:dyDescent="0.3">
      <c r="A156" t="s">
        <v>399</v>
      </c>
      <c r="B156" s="4">
        <v>807617.76</v>
      </c>
      <c r="C156" s="4">
        <v>735000</v>
      </c>
      <c r="D156" s="4">
        <v>72617.759999999995</v>
      </c>
    </row>
    <row r="157" spans="1:4" x14ac:dyDescent="0.3">
      <c r="A157" t="s">
        <v>195</v>
      </c>
      <c r="B157" s="4">
        <v>618.30999999999995</v>
      </c>
      <c r="C157" s="4">
        <v>11500</v>
      </c>
      <c r="D157" s="4">
        <v>-10881.69</v>
      </c>
    </row>
    <row r="158" spans="1:4" x14ac:dyDescent="0.3">
      <c r="A158" t="s">
        <v>196</v>
      </c>
      <c r="B158" s="4">
        <v>6471.38</v>
      </c>
      <c r="C158" s="4">
        <v>7000</v>
      </c>
      <c r="D158" s="4">
        <v>-528.62</v>
      </c>
    </row>
    <row r="159" spans="1:4" x14ac:dyDescent="0.3">
      <c r="A159" t="s">
        <v>400</v>
      </c>
      <c r="B159" s="4">
        <v>46357.33</v>
      </c>
      <c r="C159" s="4">
        <v>80000</v>
      </c>
      <c r="D159" s="4">
        <v>-33642.67</v>
      </c>
    </row>
    <row r="160" spans="1:4" x14ac:dyDescent="0.3">
      <c r="A160" t="s">
        <v>192</v>
      </c>
      <c r="B160" s="4">
        <v>4428.7700000000004</v>
      </c>
      <c r="C160" s="4">
        <v>12000</v>
      </c>
      <c r="D160" s="4">
        <v>-7571.23</v>
      </c>
    </row>
    <row r="161" spans="1:4" x14ac:dyDescent="0.3">
      <c r="A161" t="s">
        <v>193</v>
      </c>
      <c r="B161" s="4">
        <v>0</v>
      </c>
      <c r="C161" s="4">
        <v>2000</v>
      </c>
      <c r="D161" s="4">
        <v>-2000</v>
      </c>
    </row>
    <row r="162" spans="1:4" x14ac:dyDescent="0.3">
      <c r="A162" t="s">
        <v>197</v>
      </c>
      <c r="B162" s="4">
        <v>0</v>
      </c>
      <c r="C162" s="4">
        <v>6000</v>
      </c>
      <c r="D162" s="4">
        <v>-6000</v>
      </c>
    </row>
    <row r="163" spans="1:4" x14ac:dyDescent="0.3">
      <c r="A163" t="s">
        <v>194</v>
      </c>
      <c r="B163" s="4">
        <v>0</v>
      </c>
      <c r="C163" s="4">
        <v>6000</v>
      </c>
      <c r="D163" s="4">
        <v>-6000</v>
      </c>
    </row>
    <row r="164" spans="1:4" x14ac:dyDescent="0.3">
      <c r="A164" t="s">
        <v>198</v>
      </c>
      <c r="B164" s="4">
        <v>0</v>
      </c>
      <c r="C164" s="4">
        <v>30000</v>
      </c>
      <c r="D164" s="4">
        <v>-30000</v>
      </c>
    </row>
    <row r="165" spans="1:4" x14ac:dyDescent="0.3">
      <c r="A165" t="s">
        <v>199</v>
      </c>
      <c r="B165" s="4">
        <v>12242.3</v>
      </c>
      <c r="C165" s="4">
        <v>30000</v>
      </c>
      <c r="D165" s="4">
        <v>-17757.7</v>
      </c>
    </row>
    <row r="166" spans="1:4" x14ac:dyDescent="0.3">
      <c r="A166" t="s">
        <v>200</v>
      </c>
      <c r="B166" s="4">
        <v>29976.36</v>
      </c>
      <c r="C166" s="4">
        <v>24000</v>
      </c>
      <c r="D166" s="4">
        <v>5976.36</v>
      </c>
    </row>
    <row r="167" spans="1:4" s="1" customFormat="1" x14ac:dyDescent="0.3">
      <c r="A167" s="1" t="s">
        <v>201</v>
      </c>
      <c r="B167" s="6">
        <v>281610.82</v>
      </c>
      <c r="C167" s="6">
        <v>471000</v>
      </c>
      <c r="D167" s="6">
        <v>-189389.18</v>
      </c>
    </row>
    <row r="168" spans="1:4" x14ac:dyDescent="0.3">
      <c r="A168" t="s">
        <v>202</v>
      </c>
      <c r="B168" s="4">
        <v>0</v>
      </c>
      <c r="C168" s="4">
        <v>75000</v>
      </c>
      <c r="D168" s="4">
        <v>-75000</v>
      </c>
    </row>
    <row r="169" spans="1:4" x14ac:dyDescent="0.3">
      <c r="A169" t="s">
        <v>203</v>
      </c>
      <c r="B169" s="4">
        <v>8238.2099999999991</v>
      </c>
      <c r="C169" s="4">
        <v>20000</v>
      </c>
      <c r="D169" s="4">
        <v>-11761.79</v>
      </c>
    </row>
    <row r="170" spans="1:4" x14ac:dyDescent="0.3">
      <c r="A170" t="s">
        <v>204</v>
      </c>
      <c r="B170" s="4">
        <v>0</v>
      </c>
      <c r="C170" s="4">
        <v>10000</v>
      </c>
      <c r="D170" s="4">
        <v>-10000</v>
      </c>
    </row>
    <row r="171" spans="1:4" x14ac:dyDescent="0.3">
      <c r="A171" t="s">
        <v>205</v>
      </c>
      <c r="B171" s="4">
        <v>55.26</v>
      </c>
      <c r="C171" s="4">
        <v>10000</v>
      </c>
      <c r="D171" s="4">
        <v>-9944.74</v>
      </c>
    </row>
    <row r="172" spans="1:4" x14ac:dyDescent="0.3">
      <c r="A172" t="s">
        <v>217</v>
      </c>
      <c r="B172" s="4">
        <v>211744.3</v>
      </c>
      <c r="C172" s="4">
        <v>200000</v>
      </c>
      <c r="D172" s="4">
        <v>11744.3</v>
      </c>
    </row>
    <row r="173" spans="1:4" x14ac:dyDescent="0.3">
      <c r="A173" t="s">
        <v>218</v>
      </c>
      <c r="B173" s="4">
        <v>12831.44</v>
      </c>
      <c r="C173" s="4">
        <v>50000</v>
      </c>
      <c r="D173" s="4">
        <v>-37168.559999999998</v>
      </c>
    </row>
    <row r="174" spans="1:4" x14ac:dyDescent="0.3">
      <c r="A174" t="s">
        <v>219</v>
      </c>
      <c r="B174" s="4">
        <v>7000</v>
      </c>
      <c r="C174" s="4">
        <v>10000</v>
      </c>
      <c r="D174" s="4">
        <v>-3000</v>
      </c>
    </row>
    <row r="175" spans="1:4" x14ac:dyDescent="0.3">
      <c r="A175" t="s">
        <v>206</v>
      </c>
      <c r="B175" s="4">
        <v>23793.9</v>
      </c>
      <c r="C175" s="4">
        <v>20000</v>
      </c>
      <c r="D175" s="4">
        <v>3793.9</v>
      </c>
    </row>
    <row r="176" spans="1:4" x14ac:dyDescent="0.3">
      <c r="A176" t="s">
        <v>207</v>
      </c>
      <c r="B176" s="4">
        <v>0</v>
      </c>
      <c r="C176" s="4">
        <v>20000</v>
      </c>
      <c r="D176" s="4">
        <v>-20000</v>
      </c>
    </row>
    <row r="177" spans="1:4" x14ac:dyDescent="0.3">
      <c r="A177" t="s">
        <v>208</v>
      </c>
      <c r="B177" s="4">
        <v>0</v>
      </c>
      <c r="C177" s="4">
        <v>3000</v>
      </c>
      <c r="D177" s="4">
        <v>-3000</v>
      </c>
    </row>
    <row r="178" spans="1:4" x14ac:dyDescent="0.3">
      <c r="A178" t="s">
        <v>209</v>
      </c>
      <c r="B178" s="4">
        <v>0</v>
      </c>
      <c r="C178" s="4">
        <v>11000</v>
      </c>
      <c r="D178" s="4">
        <v>-11000</v>
      </c>
    </row>
    <row r="179" spans="1:4" x14ac:dyDescent="0.3">
      <c r="A179" t="s">
        <v>210</v>
      </c>
      <c r="B179" s="4">
        <v>0</v>
      </c>
      <c r="C179" s="4">
        <v>20000</v>
      </c>
      <c r="D179" s="4">
        <v>-20000</v>
      </c>
    </row>
    <row r="180" spans="1:4" x14ac:dyDescent="0.3">
      <c r="A180" t="s">
        <v>211</v>
      </c>
      <c r="B180" s="4">
        <v>0</v>
      </c>
      <c r="C180" s="4">
        <v>1000</v>
      </c>
      <c r="D180" s="4">
        <v>-1000</v>
      </c>
    </row>
    <row r="181" spans="1:4" x14ac:dyDescent="0.3">
      <c r="A181" t="s">
        <v>220</v>
      </c>
      <c r="B181" s="4">
        <v>8947.7099999999991</v>
      </c>
      <c r="C181" s="4">
        <v>10000</v>
      </c>
      <c r="D181" s="4">
        <v>-1052.29</v>
      </c>
    </row>
    <row r="182" spans="1:4" x14ac:dyDescent="0.3">
      <c r="A182" t="s">
        <v>221</v>
      </c>
      <c r="B182" s="4">
        <v>7000</v>
      </c>
      <c r="C182" s="4">
        <v>10000</v>
      </c>
      <c r="D182" s="4">
        <v>-3000</v>
      </c>
    </row>
    <row r="183" spans="1:4" x14ac:dyDescent="0.3">
      <c r="A183" t="s">
        <v>212</v>
      </c>
      <c r="B183" s="4">
        <v>2000</v>
      </c>
      <c r="C183" s="4">
        <v>1000</v>
      </c>
      <c r="D183" s="4">
        <v>1000</v>
      </c>
    </row>
    <row r="184" spans="1:4" s="1" customFormat="1" x14ac:dyDescent="0.3">
      <c r="A184" s="1" t="s">
        <v>213</v>
      </c>
      <c r="B184" s="6">
        <v>12043.53</v>
      </c>
      <c r="C184" s="6">
        <v>15000</v>
      </c>
      <c r="D184" s="6">
        <v>-2956.47</v>
      </c>
    </row>
    <row r="185" spans="1:4" x14ac:dyDescent="0.3">
      <c r="A185" t="s">
        <v>215</v>
      </c>
      <c r="B185" s="4">
        <v>43.53</v>
      </c>
      <c r="C185" s="4">
        <v>10000</v>
      </c>
      <c r="D185" s="4">
        <v>-9956.4699999999993</v>
      </c>
    </row>
    <row r="186" spans="1:4" x14ac:dyDescent="0.3">
      <c r="A186" t="s">
        <v>216</v>
      </c>
      <c r="B186" s="4">
        <v>12000</v>
      </c>
      <c r="C186" s="4">
        <v>5000</v>
      </c>
      <c r="D186" s="4">
        <v>7000</v>
      </c>
    </row>
    <row r="187" spans="1:4" s="1" customFormat="1" x14ac:dyDescent="0.3">
      <c r="A187" s="1" t="s">
        <v>214</v>
      </c>
      <c r="B187" s="6">
        <v>178560.16</v>
      </c>
      <c r="C187" s="6">
        <v>226680</v>
      </c>
      <c r="D187" s="6">
        <v>-48119.839999999997</v>
      </c>
    </row>
    <row r="188" spans="1:4" x14ac:dyDescent="0.3">
      <c r="A188" t="s">
        <v>222</v>
      </c>
      <c r="B188" s="4">
        <v>53040</v>
      </c>
      <c r="C188" s="4">
        <v>66000</v>
      </c>
      <c r="D188" s="4">
        <v>-12960</v>
      </c>
    </row>
    <row r="189" spans="1:4" x14ac:dyDescent="0.3">
      <c r="A189" t="s">
        <v>402</v>
      </c>
      <c r="B189" s="4">
        <v>42828</v>
      </c>
      <c r="C189" s="4">
        <v>43680</v>
      </c>
      <c r="D189" s="4">
        <v>-852</v>
      </c>
    </row>
    <row r="190" spans="1:4" x14ac:dyDescent="0.3">
      <c r="A190" t="s">
        <v>224</v>
      </c>
      <c r="B190" s="4">
        <v>11057.16</v>
      </c>
      <c r="C190" s="4">
        <v>46800</v>
      </c>
      <c r="D190" s="4">
        <v>-35742.839999999997</v>
      </c>
    </row>
    <row r="191" spans="1:4" x14ac:dyDescent="0.3">
      <c r="A191" t="s">
        <v>223</v>
      </c>
      <c r="B191" s="4">
        <v>71635</v>
      </c>
      <c r="C191" s="4">
        <v>70200</v>
      </c>
      <c r="D191" s="4">
        <v>1435</v>
      </c>
    </row>
    <row r="192" spans="1:4" x14ac:dyDescent="0.3">
      <c r="B192" s="4"/>
      <c r="C192" s="4"/>
      <c r="D192" s="4"/>
    </row>
    <row r="193" spans="1:4" s="2" customFormat="1" ht="18" x14ac:dyDescent="0.35">
      <c r="A193" s="2" t="s">
        <v>14</v>
      </c>
      <c r="B193" s="5">
        <v>14014.77</v>
      </c>
      <c r="C193" s="5">
        <v>28000</v>
      </c>
      <c r="D193" s="5">
        <v>-13985.23</v>
      </c>
    </row>
    <row r="194" spans="1:4" x14ac:dyDescent="0.3">
      <c r="A194" t="s">
        <v>225</v>
      </c>
      <c r="B194" s="4">
        <v>9718.6</v>
      </c>
      <c r="C194" s="4">
        <v>10000</v>
      </c>
      <c r="D194" s="4">
        <v>-281.39999999999998</v>
      </c>
    </row>
    <row r="195" spans="1:4" x14ac:dyDescent="0.3">
      <c r="A195" t="s">
        <v>226</v>
      </c>
      <c r="B195" s="4">
        <v>0</v>
      </c>
      <c r="C195" s="4">
        <v>12000</v>
      </c>
      <c r="D195" s="4">
        <v>-12000</v>
      </c>
    </row>
    <row r="196" spans="1:4" x14ac:dyDescent="0.3">
      <c r="A196" t="s">
        <v>227</v>
      </c>
      <c r="B196" s="4">
        <v>209.58</v>
      </c>
      <c r="C196" s="4">
        <v>2000</v>
      </c>
      <c r="D196" s="4">
        <v>-1790.42</v>
      </c>
    </row>
    <row r="197" spans="1:4" x14ac:dyDescent="0.3">
      <c r="A197" t="s">
        <v>228</v>
      </c>
      <c r="B197" s="4">
        <v>4086.59</v>
      </c>
      <c r="C197" s="4">
        <v>4000</v>
      </c>
      <c r="D197" s="4">
        <v>86.59</v>
      </c>
    </row>
    <row r="198" spans="1:4" x14ac:dyDescent="0.3">
      <c r="B198" s="4"/>
      <c r="C198" s="4"/>
      <c r="D198" s="4"/>
    </row>
    <row r="199" spans="1:4" s="2" customFormat="1" ht="18.600000000000001" thickBot="1" x14ac:dyDescent="0.4">
      <c r="A199" s="14" t="s">
        <v>10</v>
      </c>
      <c r="B199" s="15">
        <f>2501155.69-4980</f>
        <v>2496175.69</v>
      </c>
      <c r="C199" s="15">
        <v>2337485</v>
      </c>
      <c r="D199" s="15">
        <f>163670.69-4980</f>
        <v>158690.69</v>
      </c>
    </row>
    <row r="200" spans="1:4" s="1" customFormat="1" x14ac:dyDescent="0.3">
      <c r="A200" s="1" t="s">
        <v>244</v>
      </c>
      <c r="B200" s="6">
        <v>35009.699999999997</v>
      </c>
      <c r="C200" s="6">
        <v>24000</v>
      </c>
      <c r="D200" s="6">
        <v>11009.7</v>
      </c>
    </row>
    <row r="201" spans="1:4" x14ac:dyDescent="0.3">
      <c r="A201" t="s">
        <v>229</v>
      </c>
      <c r="B201" s="4">
        <v>35009.699999999997</v>
      </c>
      <c r="C201" s="4">
        <v>24000</v>
      </c>
      <c r="D201" s="4">
        <v>11009.7</v>
      </c>
    </row>
    <row r="202" spans="1:4" s="1" customFormat="1" x14ac:dyDescent="0.3">
      <c r="A202" s="1" t="s">
        <v>50</v>
      </c>
      <c r="B202" s="6">
        <v>2161388.87</v>
      </c>
      <c r="C202" s="6">
        <v>2068485</v>
      </c>
      <c r="D202" s="6">
        <v>92903.87</v>
      </c>
    </row>
    <row r="203" spans="1:4" x14ac:dyDescent="0.3">
      <c r="A203" t="s">
        <v>230</v>
      </c>
      <c r="B203" s="4">
        <v>36916.9</v>
      </c>
      <c r="C203" s="4">
        <v>70000</v>
      </c>
      <c r="D203" s="4">
        <v>-33083.1</v>
      </c>
    </row>
    <row r="204" spans="1:4" x14ac:dyDescent="0.3">
      <c r="A204" t="s">
        <v>231</v>
      </c>
      <c r="B204" s="4">
        <v>490221.61</v>
      </c>
      <c r="C204" s="4">
        <v>602845</v>
      </c>
      <c r="D204" s="4">
        <v>-112623.39</v>
      </c>
    </row>
    <row r="205" spans="1:4" x14ac:dyDescent="0.3">
      <c r="A205" t="s">
        <v>232</v>
      </c>
      <c r="B205" s="4">
        <v>146135.29</v>
      </c>
      <c r="C205" s="4">
        <v>120000</v>
      </c>
      <c r="D205" s="4">
        <v>26135.29</v>
      </c>
    </row>
    <row r="206" spans="1:4" x14ac:dyDescent="0.3">
      <c r="A206" t="s">
        <v>233</v>
      </c>
      <c r="B206" s="4">
        <v>500000</v>
      </c>
      <c r="C206" s="4">
        <v>500000</v>
      </c>
      <c r="D206" s="4">
        <v>0</v>
      </c>
    </row>
    <row r="207" spans="1:4" x14ac:dyDescent="0.3">
      <c r="A207" t="s">
        <v>234</v>
      </c>
      <c r="B207" s="4">
        <v>84510</v>
      </c>
      <c r="C207" s="4">
        <v>110000</v>
      </c>
      <c r="D207" s="4">
        <v>-25490</v>
      </c>
    </row>
    <row r="208" spans="1:4" x14ac:dyDescent="0.3">
      <c r="A208" t="s">
        <v>235</v>
      </c>
      <c r="B208" s="4">
        <v>175042.74</v>
      </c>
      <c r="C208" s="4">
        <v>320640</v>
      </c>
      <c r="D208" s="4">
        <v>-145597.26</v>
      </c>
    </row>
    <row r="209" spans="1:4" x14ac:dyDescent="0.3">
      <c r="A209" t="s">
        <v>236</v>
      </c>
      <c r="B209" s="4">
        <v>2431.4899999999998</v>
      </c>
      <c r="C209" s="4">
        <v>60000</v>
      </c>
      <c r="D209" s="4">
        <v>-57568.51</v>
      </c>
    </row>
    <row r="210" spans="1:4" x14ac:dyDescent="0.3">
      <c r="A210" t="s">
        <v>237</v>
      </c>
      <c r="B210" s="4">
        <v>28896</v>
      </c>
      <c r="C210" s="4">
        <v>35000</v>
      </c>
      <c r="D210" s="4">
        <v>-6104</v>
      </c>
    </row>
    <row r="211" spans="1:4" x14ac:dyDescent="0.3">
      <c r="A211" t="s">
        <v>238</v>
      </c>
      <c r="B211" s="4">
        <v>39948.400000000001</v>
      </c>
      <c r="C211" s="4">
        <v>50000</v>
      </c>
      <c r="D211" s="4">
        <v>-10051.6</v>
      </c>
    </row>
    <row r="212" spans="1:4" x14ac:dyDescent="0.3">
      <c r="A212" t="s">
        <v>239</v>
      </c>
      <c r="B212" s="12">
        <v>450045</v>
      </c>
      <c r="C212" s="4">
        <v>200000</v>
      </c>
      <c r="D212" s="4">
        <v>250045</v>
      </c>
    </row>
    <row r="213" spans="1:4" x14ac:dyDescent="0.3">
      <c r="A213" t="s">
        <v>240</v>
      </c>
      <c r="B213" s="12">
        <v>207241.44</v>
      </c>
      <c r="C213" s="4">
        <v>0</v>
      </c>
      <c r="D213" s="4">
        <v>207241.44</v>
      </c>
    </row>
    <row r="214" spans="1:4" s="1" customFormat="1" x14ac:dyDescent="0.3">
      <c r="A214" s="1" t="s">
        <v>245</v>
      </c>
      <c r="B214" s="6">
        <v>184880.76</v>
      </c>
      <c r="C214" s="6">
        <v>130000</v>
      </c>
      <c r="D214" s="6">
        <v>54880.76</v>
      </c>
    </row>
    <row r="215" spans="1:4" x14ac:dyDescent="0.3">
      <c r="A215" t="s">
        <v>241</v>
      </c>
      <c r="B215" s="4">
        <v>173137.26</v>
      </c>
      <c r="C215" s="4">
        <v>120000</v>
      </c>
      <c r="D215" s="4">
        <v>53137.26</v>
      </c>
    </row>
    <row r="216" spans="1:4" x14ac:dyDescent="0.3">
      <c r="A216" t="s">
        <v>403</v>
      </c>
      <c r="B216" s="4">
        <v>11017.5</v>
      </c>
      <c r="C216" s="4">
        <v>10000</v>
      </c>
      <c r="D216" s="4">
        <v>1017.5</v>
      </c>
    </row>
    <row r="217" spans="1:4" s="1" customFormat="1" x14ac:dyDescent="0.3">
      <c r="A217" s="1" t="s">
        <v>246</v>
      </c>
      <c r="B217" s="6">
        <f>119876.36-4980</f>
        <v>114896.36</v>
      </c>
      <c r="C217" s="6">
        <v>115000</v>
      </c>
      <c r="D217" s="6">
        <f>4876.36-4980</f>
        <v>-103.64000000000033</v>
      </c>
    </row>
    <row r="218" spans="1:4" x14ac:dyDescent="0.3">
      <c r="A218" t="s">
        <v>242</v>
      </c>
      <c r="B218" s="4">
        <f>19876.36-4980</f>
        <v>14896.36</v>
      </c>
      <c r="C218" s="4">
        <v>15000</v>
      </c>
      <c r="D218" s="4">
        <f>4876.36-4980</f>
        <v>-103.64000000000033</v>
      </c>
    </row>
    <row r="219" spans="1:4" x14ac:dyDescent="0.3">
      <c r="A219" t="s">
        <v>243</v>
      </c>
      <c r="B219" s="4">
        <v>100000</v>
      </c>
      <c r="C219" s="4">
        <v>100000</v>
      </c>
      <c r="D219" s="4">
        <v>0</v>
      </c>
    </row>
    <row r="220" spans="1:4" x14ac:dyDescent="0.3">
      <c r="B220" s="4"/>
      <c r="C220" s="4"/>
      <c r="D220" s="4"/>
    </row>
    <row r="221" spans="1:4" s="2" customFormat="1" ht="18.600000000000001" thickBot="1" x14ac:dyDescent="0.4">
      <c r="A221" s="14" t="s">
        <v>247</v>
      </c>
      <c r="B221" s="15">
        <v>3674931.91</v>
      </c>
      <c r="C221" s="15">
        <v>4807000</v>
      </c>
      <c r="D221" s="15">
        <v>-1132068.0900000001</v>
      </c>
    </row>
    <row r="222" spans="1:4" s="1" customFormat="1" x14ac:dyDescent="0.3">
      <c r="A222" s="1" t="s">
        <v>295</v>
      </c>
      <c r="B222" s="6">
        <v>1490171.07</v>
      </c>
      <c r="C222" s="6">
        <v>2050000</v>
      </c>
      <c r="D222" s="6">
        <v>-559828.93000000005</v>
      </c>
    </row>
    <row r="223" spans="1:4" x14ac:dyDescent="0.3">
      <c r="A223" t="s">
        <v>248</v>
      </c>
      <c r="B223" s="4">
        <v>217470.92</v>
      </c>
      <c r="C223" s="4">
        <v>300000</v>
      </c>
      <c r="D223" s="4">
        <v>-82529.08</v>
      </c>
    </row>
    <row r="224" spans="1:4" x14ac:dyDescent="0.3">
      <c r="A224" t="s">
        <v>249</v>
      </c>
      <c r="B224" s="4">
        <v>141483.35</v>
      </c>
      <c r="C224" s="4">
        <v>150000</v>
      </c>
      <c r="D224" s="4">
        <v>-8516.65</v>
      </c>
    </row>
    <row r="225" spans="1:4" x14ac:dyDescent="0.3">
      <c r="A225" t="s">
        <v>250</v>
      </c>
      <c r="B225" s="4">
        <v>1913.13</v>
      </c>
      <c r="C225" s="4">
        <v>250000</v>
      </c>
      <c r="D225" s="4">
        <v>-248086.87</v>
      </c>
    </row>
    <row r="226" spans="1:4" x14ac:dyDescent="0.3">
      <c r="A226" t="s">
        <v>251</v>
      </c>
      <c r="B226" s="4">
        <v>243287.85</v>
      </c>
      <c r="C226" s="4">
        <v>300000</v>
      </c>
      <c r="D226" s="4">
        <v>-56712.15</v>
      </c>
    </row>
    <row r="227" spans="1:4" x14ac:dyDescent="0.3">
      <c r="A227" t="s">
        <v>252</v>
      </c>
      <c r="B227" s="4">
        <v>126198.2</v>
      </c>
      <c r="C227" s="4">
        <v>150000</v>
      </c>
      <c r="D227" s="4">
        <v>-23801.8</v>
      </c>
    </row>
    <row r="228" spans="1:4" x14ac:dyDescent="0.3">
      <c r="A228" t="s">
        <v>253</v>
      </c>
      <c r="B228" s="4">
        <v>267357.78999999998</v>
      </c>
      <c r="C228" s="4">
        <v>300000</v>
      </c>
      <c r="D228" s="4">
        <v>-32642.21</v>
      </c>
    </row>
    <row r="229" spans="1:4" x14ac:dyDescent="0.3">
      <c r="A229" t="s">
        <v>254</v>
      </c>
      <c r="B229" s="4">
        <v>113033.24</v>
      </c>
      <c r="C229" s="4">
        <v>150000</v>
      </c>
      <c r="D229" s="4">
        <v>-36966.76</v>
      </c>
    </row>
    <row r="230" spans="1:4" x14ac:dyDescent="0.3">
      <c r="A230" t="s">
        <v>255</v>
      </c>
      <c r="B230" s="4">
        <v>233305.16</v>
      </c>
      <c r="C230" s="4">
        <v>300000</v>
      </c>
      <c r="D230" s="4">
        <v>-66694.84</v>
      </c>
    </row>
    <row r="231" spans="1:4" x14ac:dyDescent="0.3">
      <c r="A231" t="s">
        <v>256</v>
      </c>
      <c r="B231" s="4">
        <v>144361.43</v>
      </c>
      <c r="C231" s="4">
        <v>150000</v>
      </c>
      <c r="D231" s="4">
        <v>-5638.57</v>
      </c>
    </row>
    <row r="232" spans="1:4" s="1" customFormat="1" x14ac:dyDescent="0.3">
      <c r="A232" s="1" t="s">
        <v>296</v>
      </c>
      <c r="B232" s="6">
        <v>521123.86</v>
      </c>
      <c r="C232" s="6">
        <v>807000</v>
      </c>
      <c r="D232" s="6">
        <v>-285876.14</v>
      </c>
    </row>
    <row r="233" spans="1:4" x14ac:dyDescent="0.3">
      <c r="A233" t="s">
        <v>283</v>
      </c>
      <c r="B233" s="4">
        <v>11849.74</v>
      </c>
      <c r="C233" s="4">
        <v>18000</v>
      </c>
      <c r="D233" s="4">
        <v>-6150.26</v>
      </c>
    </row>
    <row r="234" spans="1:4" x14ac:dyDescent="0.3">
      <c r="A234" t="s">
        <v>284</v>
      </c>
      <c r="B234" s="4">
        <v>12603.7</v>
      </c>
      <c r="C234" s="4">
        <v>16000</v>
      </c>
      <c r="D234" s="4">
        <v>-3396.3</v>
      </c>
    </row>
    <row r="235" spans="1:4" x14ac:dyDescent="0.3">
      <c r="A235" t="s">
        <v>285</v>
      </c>
      <c r="B235" s="4">
        <v>12001.98</v>
      </c>
      <c r="C235" s="4">
        <v>15500</v>
      </c>
      <c r="D235" s="4">
        <v>-3498.02</v>
      </c>
    </row>
    <row r="236" spans="1:4" x14ac:dyDescent="0.3">
      <c r="A236" t="s">
        <v>275</v>
      </c>
      <c r="B236" s="4">
        <v>401.3</v>
      </c>
      <c r="C236" s="4">
        <v>9000</v>
      </c>
      <c r="D236" s="4">
        <v>-8598.7000000000007</v>
      </c>
    </row>
    <row r="237" spans="1:4" x14ac:dyDescent="0.3">
      <c r="A237" t="s">
        <v>276</v>
      </c>
      <c r="B237" s="4">
        <v>15479.79</v>
      </c>
      <c r="C237" s="4">
        <v>10500</v>
      </c>
      <c r="D237" s="4">
        <v>4979.79</v>
      </c>
    </row>
    <row r="238" spans="1:4" x14ac:dyDescent="0.3">
      <c r="A238" t="s">
        <v>272</v>
      </c>
      <c r="B238" s="4">
        <v>14768.52</v>
      </c>
      <c r="C238" s="4">
        <v>9500</v>
      </c>
      <c r="D238" s="4">
        <v>5268.52</v>
      </c>
    </row>
    <row r="239" spans="1:4" x14ac:dyDescent="0.3">
      <c r="A239" t="s">
        <v>286</v>
      </c>
      <c r="B239" s="4">
        <v>0</v>
      </c>
      <c r="C239" s="4">
        <v>13000</v>
      </c>
      <c r="D239" s="4">
        <v>-13000</v>
      </c>
    </row>
    <row r="240" spans="1:4" x14ac:dyDescent="0.3">
      <c r="A240" t="s">
        <v>287</v>
      </c>
      <c r="B240" s="4">
        <v>14160.9</v>
      </c>
      <c r="C240" s="4">
        <v>13000</v>
      </c>
      <c r="D240" s="4">
        <v>1160.9000000000001</v>
      </c>
    </row>
    <row r="241" spans="1:4" x14ac:dyDescent="0.3">
      <c r="A241" t="s">
        <v>288</v>
      </c>
      <c r="B241" s="4">
        <v>18807.25</v>
      </c>
      <c r="C241" s="4">
        <v>20500</v>
      </c>
      <c r="D241" s="4">
        <v>-1692.75</v>
      </c>
    </row>
    <row r="242" spans="1:4" x14ac:dyDescent="0.3">
      <c r="A242" t="s">
        <v>277</v>
      </c>
      <c r="B242" s="4">
        <v>0</v>
      </c>
      <c r="C242" s="4">
        <v>10500</v>
      </c>
      <c r="D242" s="4">
        <v>-10500</v>
      </c>
    </row>
    <row r="243" spans="1:4" x14ac:dyDescent="0.3">
      <c r="A243" t="s">
        <v>278</v>
      </c>
      <c r="B243" s="4">
        <v>13680.29</v>
      </c>
      <c r="C243" s="4">
        <v>10500</v>
      </c>
      <c r="D243" s="4">
        <v>3180.29</v>
      </c>
    </row>
    <row r="244" spans="1:4" x14ac:dyDescent="0.3">
      <c r="A244" t="s">
        <v>289</v>
      </c>
      <c r="B244" s="4">
        <v>9206.0499999999993</v>
      </c>
      <c r="C244" s="4">
        <v>22000</v>
      </c>
      <c r="D244" s="4">
        <v>-12793.95</v>
      </c>
    </row>
    <row r="245" spans="1:4" x14ac:dyDescent="0.3">
      <c r="A245" t="s">
        <v>290</v>
      </c>
      <c r="B245" s="4">
        <v>12558.69</v>
      </c>
      <c r="C245" s="4">
        <v>12000</v>
      </c>
      <c r="D245" s="4">
        <v>558.69000000000005</v>
      </c>
    </row>
    <row r="246" spans="1:4" x14ac:dyDescent="0.3">
      <c r="A246" t="s">
        <v>279</v>
      </c>
      <c r="B246" s="4">
        <v>5484.5</v>
      </c>
      <c r="C246" s="4">
        <v>21500</v>
      </c>
      <c r="D246" s="4">
        <v>-16015.5</v>
      </c>
    </row>
    <row r="247" spans="1:4" x14ac:dyDescent="0.3">
      <c r="A247" t="s">
        <v>291</v>
      </c>
      <c r="B247" s="4">
        <v>5887.91</v>
      </c>
      <c r="C247" s="4">
        <v>19000</v>
      </c>
      <c r="D247" s="4">
        <v>-13112.09</v>
      </c>
    </row>
    <row r="248" spans="1:4" x14ac:dyDescent="0.3">
      <c r="A248" t="s">
        <v>292</v>
      </c>
      <c r="B248" s="4">
        <v>164</v>
      </c>
      <c r="C248" s="4">
        <v>33500</v>
      </c>
      <c r="D248" s="4">
        <v>-33336</v>
      </c>
    </row>
    <row r="249" spans="1:4" x14ac:dyDescent="0.3">
      <c r="A249" t="s">
        <v>257</v>
      </c>
      <c r="B249" s="4">
        <v>14983.81</v>
      </c>
      <c r="C249" s="4">
        <v>33500</v>
      </c>
      <c r="D249" s="4">
        <v>-18516.189999999999</v>
      </c>
    </row>
    <row r="250" spans="1:4" x14ac:dyDescent="0.3">
      <c r="A250" t="s">
        <v>273</v>
      </c>
      <c r="B250" s="4">
        <v>28973.43</v>
      </c>
      <c r="C250" s="4">
        <v>23000</v>
      </c>
      <c r="D250" s="4">
        <v>5973.43</v>
      </c>
    </row>
    <row r="251" spans="1:4" x14ac:dyDescent="0.3">
      <c r="A251" t="s">
        <v>258</v>
      </c>
      <c r="B251" s="4">
        <v>12368.43</v>
      </c>
      <c r="C251" s="4">
        <v>0</v>
      </c>
      <c r="D251" s="4">
        <v>12368.43</v>
      </c>
    </row>
    <row r="252" spans="1:4" x14ac:dyDescent="0.3">
      <c r="A252" t="s">
        <v>274</v>
      </c>
      <c r="B252" s="4">
        <v>11306.06</v>
      </c>
      <c r="C252" s="4">
        <v>10000</v>
      </c>
      <c r="D252" s="4">
        <v>1306.06</v>
      </c>
    </row>
    <row r="253" spans="1:4" x14ac:dyDescent="0.3">
      <c r="A253" t="s">
        <v>259</v>
      </c>
      <c r="B253" s="4">
        <v>11602.03</v>
      </c>
      <c r="C253" s="4">
        <v>10500</v>
      </c>
      <c r="D253" s="4">
        <v>1102.03</v>
      </c>
    </row>
    <row r="254" spans="1:4" x14ac:dyDescent="0.3">
      <c r="A254" t="s">
        <v>280</v>
      </c>
      <c r="B254" s="4">
        <v>20524.740000000002</v>
      </c>
      <c r="C254" s="4">
        <v>24000</v>
      </c>
      <c r="D254" s="4">
        <v>-3475.26</v>
      </c>
    </row>
    <row r="255" spans="1:4" x14ac:dyDescent="0.3">
      <c r="A255" t="s">
        <v>260</v>
      </c>
      <c r="B255" s="4">
        <v>9675.43</v>
      </c>
      <c r="C255" s="4">
        <v>22000</v>
      </c>
      <c r="D255" s="4">
        <v>-12324.57</v>
      </c>
    </row>
    <row r="256" spans="1:4" x14ac:dyDescent="0.3">
      <c r="A256" t="s">
        <v>261</v>
      </c>
      <c r="B256" s="4">
        <v>13136.53</v>
      </c>
      <c r="C256" s="4">
        <v>33500</v>
      </c>
      <c r="D256" s="4">
        <v>-20363.47</v>
      </c>
    </row>
    <row r="257" spans="1:4" x14ac:dyDescent="0.3">
      <c r="A257" t="s">
        <v>262</v>
      </c>
      <c r="B257" s="4">
        <v>0</v>
      </c>
      <c r="C257" s="4">
        <v>180000</v>
      </c>
      <c r="D257" s="4">
        <v>-180000</v>
      </c>
    </row>
    <row r="258" spans="1:4" x14ac:dyDescent="0.3">
      <c r="A258" t="s">
        <v>263</v>
      </c>
      <c r="B258" s="4">
        <v>24971.34</v>
      </c>
      <c r="C258" s="4">
        <v>12500</v>
      </c>
      <c r="D258" s="4">
        <v>12471.34</v>
      </c>
    </row>
    <row r="259" spans="1:4" x14ac:dyDescent="0.3">
      <c r="A259" t="s">
        <v>264</v>
      </c>
      <c r="B259" s="4">
        <v>13634.38</v>
      </c>
      <c r="C259" s="4">
        <v>22000</v>
      </c>
      <c r="D259" s="4">
        <v>-8365.6200000000008</v>
      </c>
    </row>
    <row r="260" spans="1:4" x14ac:dyDescent="0.3">
      <c r="A260" t="s">
        <v>265</v>
      </c>
      <c r="B260" s="4">
        <v>13872.66</v>
      </c>
      <c r="C260" s="4">
        <v>10500</v>
      </c>
      <c r="D260" s="4">
        <v>3372.66</v>
      </c>
    </row>
    <row r="261" spans="1:4" x14ac:dyDescent="0.3">
      <c r="A261" t="s">
        <v>266</v>
      </c>
      <c r="B261" s="4">
        <v>26993.95</v>
      </c>
      <c r="C261" s="4">
        <v>25000</v>
      </c>
      <c r="D261" s="4">
        <v>1993.95</v>
      </c>
    </row>
    <row r="262" spans="1:4" x14ac:dyDescent="0.3">
      <c r="A262" t="s">
        <v>267</v>
      </c>
      <c r="B262" s="4">
        <v>33047.410000000003</v>
      </c>
      <c r="C262" s="4">
        <v>25000</v>
      </c>
      <c r="D262" s="4">
        <v>8047.41</v>
      </c>
    </row>
    <row r="263" spans="1:4" x14ac:dyDescent="0.3">
      <c r="A263" t="s">
        <v>268</v>
      </c>
      <c r="B263" s="4">
        <v>24064.34</v>
      </c>
      <c r="C263" s="4">
        <v>30000</v>
      </c>
      <c r="D263" s="4">
        <v>-5935.66</v>
      </c>
    </row>
    <row r="264" spans="1:4" x14ac:dyDescent="0.3">
      <c r="A264" t="s">
        <v>269</v>
      </c>
      <c r="B264" s="4">
        <v>2894.69</v>
      </c>
      <c r="C264" s="4">
        <v>15000</v>
      </c>
      <c r="D264" s="4">
        <v>-12105.31</v>
      </c>
    </row>
    <row r="265" spans="1:4" x14ac:dyDescent="0.3">
      <c r="A265" t="s">
        <v>293</v>
      </c>
      <c r="B265" s="4">
        <v>24601.08</v>
      </c>
      <c r="C265" s="4">
        <v>0</v>
      </c>
      <c r="D265" s="4">
        <v>24601.08</v>
      </c>
    </row>
    <row r="266" spans="1:4" x14ac:dyDescent="0.3">
      <c r="A266" t="s">
        <v>294</v>
      </c>
      <c r="B266" s="4">
        <v>18923.18</v>
      </c>
      <c r="C266" s="4">
        <v>0</v>
      </c>
      <c r="D266" s="4">
        <v>18923.18</v>
      </c>
    </row>
    <row r="267" spans="1:4" x14ac:dyDescent="0.3">
      <c r="A267" t="s">
        <v>270</v>
      </c>
      <c r="B267" s="4">
        <v>9692.9</v>
      </c>
      <c r="C267" s="4">
        <v>29000</v>
      </c>
      <c r="D267" s="4">
        <v>-19307.099999999999</v>
      </c>
    </row>
    <row r="268" spans="1:4" x14ac:dyDescent="0.3">
      <c r="A268" t="s">
        <v>271</v>
      </c>
      <c r="B268" s="4">
        <v>12096.81</v>
      </c>
      <c r="C268" s="4">
        <v>12000</v>
      </c>
      <c r="D268" s="4">
        <v>96.81</v>
      </c>
    </row>
    <row r="269" spans="1:4" x14ac:dyDescent="0.3">
      <c r="A269" t="s">
        <v>281</v>
      </c>
      <c r="B269" s="4">
        <v>16803.560000000001</v>
      </c>
      <c r="C269" s="4">
        <v>10500</v>
      </c>
      <c r="D269" s="4">
        <v>6303.56</v>
      </c>
    </row>
    <row r="270" spans="1:4" x14ac:dyDescent="0.3">
      <c r="A270" t="s">
        <v>282</v>
      </c>
      <c r="B270" s="4">
        <v>29902.48</v>
      </c>
      <c r="C270" s="4">
        <v>25000</v>
      </c>
      <c r="D270" s="4">
        <v>4902.4799999999996</v>
      </c>
    </row>
    <row r="271" spans="1:4" s="1" customFormat="1" x14ac:dyDescent="0.3">
      <c r="A271" s="1" t="s">
        <v>297</v>
      </c>
      <c r="B271" s="6">
        <v>92569.17</v>
      </c>
      <c r="C271" s="6">
        <v>134400</v>
      </c>
      <c r="D271" s="6">
        <v>-41830.83</v>
      </c>
    </row>
    <row r="272" spans="1:4" x14ac:dyDescent="0.3">
      <c r="A272" t="s">
        <v>298</v>
      </c>
      <c r="B272" s="4">
        <v>19122.349999999999</v>
      </c>
      <c r="C272" s="4">
        <v>62400</v>
      </c>
      <c r="D272" s="4">
        <v>-43277.65</v>
      </c>
    </row>
    <row r="273" spans="1:4" x14ac:dyDescent="0.3">
      <c r="A273" t="s">
        <v>299</v>
      </c>
      <c r="B273" s="4">
        <v>73446.820000000007</v>
      </c>
      <c r="C273" s="4">
        <v>72000</v>
      </c>
      <c r="D273" s="4">
        <v>1446.82</v>
      </c>
    </row>
    <row r="274" spans="1:4" s="1" customFormat="1" x14ac:dyDescent="0.3">
      <c r="A274" s="1" t="s">
        <v>301</v>
      </c>
      <c r="B274" s="6">
        <v>0</v>
      </c>
      <c r="C274" s="6">
        <v>1000</v>
      </c>
      <c r="D274" s="6">
        <v>-1000</v>
      </c>
    </row>
    <row r="275" spans="1:4" x14ac:dyDescent="0.3">
      <c r="A275" t="s">
        <v>300</v>
      </c>
      <c r="B275" s="4">
        <v>0</v>
      </c>
      <c r="C275" s="4">
        <v>1000</v>
      </c>
      <c r="D275" s="4">
        <v>-1000</v>
      </c>
    </row>
    <row r="276" spans="1:4" s="1" customFormat="1" x14ac:dyDescent="0.3">
      <c r="A276" s="1" t="s">
        <v>302</v>
      </c>
      <c r="B276" s="6">
        <v>166393.68</v>
      </c>
      <c r="C276" s="6">
        <v>315500</v>
      </c>
      <c r="D276" s="6">
        <v>-149106.32</v>
      </c>
    </row>
    <row r="277" spans="1:4" x14ac:dyDescent="0.3">
      <c r="A277" t="s">
        <v>321</v>
      </c>
      <c r="B277" s="4">
        <v>8531.67</v>
      </c>
      <c r="C277" s="4">
        <v>14000</v>
      </c>
      <c r="D277" s="4">
        <v>-5468.33</v>
      </c>
    </row>
    <row r="278" spans="1:4" x14ac:dyDescent="0.3">
      <c r="A278" t="s">
        <v>310</v>
      </c>
      <c r="B278" s="4">
        <v>0</v>
      </c>
      <c r="C278" s="4">
        <v>9500</v>
      </c>
      <c r="D278" s="4">
        <v>-9500</v>
      </c>
    </row>
    <row r="279" spans="1:4" x14ac:dyDescent="0.3">
      <c r="A279" t="s">
        <v>309</v>
      </c>
      <c r="B279" s="4">
        <v>0</v>
      </c>
      <c r="C279" s="4">
        <v>11000</v>
      </c>
      <c r="D279" s="4">
        <v>-11000</v>
      </c>
    </row>
    <row r="280" spans="1:4" x14ac:dyDescent="0.3">
      <c r="A280" t="s">
        <v>318</v>
      </c>
      <c r="B280" s="4">
        <v>0</v>
      </c>
      <c r="C280" s="4">
        <v>9500</v>
      </c>
      <c r="D280" s="4">
        <v>-9500</v>
      </c>
    </row>
    <row r="281" spans="1:4" x14ac:dyDescent="0.3">
      <c r="A281" t="s">
        <v>317</v>
      </c>
      <c r="B281" s="4">
        <v>6811.99</v>
      </c>
      <c r="C281" s="4">
        <v>10500</v>
      </c>
      <c r="D281" s="4">
        <v>-3688.01</v>
      </c>
    </row>
    <row r="282" spans="1:4" x14ac:dyDescent="0.3">
      <c r="A282" t="s">
        <v>320</v>
      </c>
      <c r="B282" s="4">
        <v>14118.77</v>
      </c>
      <c r="C282" s="4">
        <v>0</v>
      </c>
      <c r="D282" s="4">
        <v>14118.77</v>
      </c>
    </row>
    <row r="283" spans="1:4" x14ac:dyDescent="0.3">
      <c r="A283" t="s">
        <v>308</v>
      </c>
      <c r="B283" s="4">
        <v>1641.53</v>
      </c>
      <c r="C283" s="4">
        <v>24000</v>
      </c>
      <c r="D283" s="4">
        <v>-22358.47</v>
      </c>
    </row>
    <row r="284" spans="1:4" x14ac:dyDescent="0.3">
      <c r="A284" t="s">
        <v>307</v>
      </c>
      <c r="B284" s="4">
        <v>18707.55</v>
      </c>
      <c r="C284" s="4">
        <v>17000</v>
      </c>
      <c r="D284" s="4">
        <v>1707.55</v>
      </c>
    </row>
    <row r="285" spans="1:4" x14ac:dyDescent="0.3">
      <c r="A285" t="s">
        <v>316</v>
      </c>
      <c r="B285" s="4">
        <v>7529.28</v>
      </c>
      <c r="C285" s="4">
        <v>10000</v>
      </c>
      <c r="D285" s="4">
        <v>-2470.7199999999998</v>
      </c>
    </row>
    <row r="286" spans="1:4" x14ac:dyDescent="0.3">
      <c r="A286" t="s">
        <v>315</v>
      </c>
      <c r="B286" s="4">
        <v>8216.64</v>
      </c>
      <c r="C286" s="4">
        <v>10000</v>
      </c>
      <c r="D286" s="4">
        <v>-1783.36</v>
      </c>
    </row>
    <row r="287" spans="1:4" x14ac:dyDescent="0.3">
      <c r="A287" t="s">
        <v>314</v>
      </c>
      <c r="B287" s="4">
        <v>1815.65</v>
      </c>
      <c r="C287" s="4">
        <v>21500</v>
      </c>
      <c r="D287" s="4">
        <v>-19684.349999999999</v>
      </c>
    </row>
    <row r="288" spans="1:4" x14ac:dyDescent="0.3">
      <c r="A288" t="s">
        <v>319</v>
      </c>
      <c r="B288" s="4">
        <v>0</v>
      </c>
      <c r="C288" s="4">
        <v>26500</v>
      </c>
      <c r="D288" s="4">
        <v>-26500</v>
      </c>
    </row>
    <row r="289" spans="1:4" x14ac:dyDescent="0.3">
      <c r="A289" t="s">
        <v>306</v>
      </c>
      <c r="B289" s="4">
        <v>28318.49</v>
      </c>
      <c r="C289" s="4">
        <v>30000</v>
      </c>
      <c r="D289" s="4">
        <v>-1681.51</v>
      </c>
    </row>
    <row r="290" spans="1:4" x14ac:dyDescent="0.3">
      <c r="A290" t="s">
        <v>305</v>
      </c>
      <c r="B290" s="4">
        <v>0</v>
      </c>
      <c r="C290" s="4">
        <v>21500</v>
      </c>
      <c r="D290" s="4">
        <v>-21500</v>
      </c>
    </row>
    <row r="291" spans="1:4" x14ac:dyDescent="0.3">
      <c r="A291" t="s">
        <v>313</v>
      </c>
      <c r="B291" s="4">
        <v>0</v>
      </c>
      <c r="C291" s="4">
        <v>9500</v>
      </c>
      <c r="D291" s="4">
        <v>-9500</v>
      </c>
    </row>
    <row r="292" spans="1:4" x14ac:dyDescent="0.3">
      <c r="A292" t="s">
        <v>304</v>
      </c>
      <c r="B292" s="4">
        <v>25133.4</v>
      </c>
      <c r="C292" s="4">
        <v>28500</v>
      </c>
      <c r="D292" s="4">
        <v>-3366.6</v>
      </c>
    </row>
    <row r="293" spans="1:4" x14ac:dyDescent="0.3">
      <c r="A293" t="s">
        <v>312</v>
      </c>
      <c r="B293" s="4">
        <v>2850</v>
      </c>
      <c r="C293" s="4">
        <v>10000</v>
      </c>
      <c r="D293" s="4">
        <v>-7150</v>
      </c>
    </row>
    <row r="294" spans="1:4" x14ac:dyDescent="0.3">
      <c r="A294" t="s">
        <v>311</v>
      </c>
      <c r="B294" s="4">
        <v>8503.2199999999993</v>
      </c>
      <c r="C294" s="4">
        <v>25500</v>
      </c>
      <c r="D294" s="4">
        <v>-16996.78</v>
      </c>
    </row>
    <row r="295" spans="1:4" x14ac:dyDescent="0.3">
      <c r="A295" t="s">
        <v>303</v>
      </c>
      <c r="B295" s="4">
        <v>34215.49</v>
      </c>
      <c r="C295" s="4">
        <v>27000</v>
      </c>
      <c r="D295" s="4">
        <v>7215.49</v>
      </c>
    </row>
    <row r="296" spans="1:4" s="1" customFormat="1" x14ac:dyDescent="0.3">
      <c r="A296" s="1" t="s">
        <v>322</v>
      </c>
      <c r="B296" s="6">
        <v>71690</v>
      </c>
      <c r="C296" s="6">
        <v>73000</v>
      </c>
      <c r="D296" s="6">
        <v>-1310</v>
      </c>
    </row>
    <row r="297" spans="1:4" x14ac:dyDescent="0.3">
      <c r="A297" t="s">
        <v>323</v>
      </c>
      <c r="B297" s="4">
        <v>2930</v>
      </c>
      <c r="C297" s="4">
        <v>25000</v>
      </c>
      <c r="D297" s="4">
        <v>-22070</v>
      </c>
    </row>
    <row r="298" spans="1:4" x14ac:dyDescent="0.3">
      <c r="A298" t="s">
        <v>324</v>
      </c>
      <c r="B298" s="4">
        <v>68760</v>
      </c>
      <c r="C298" s="4">
        <v>48000</v>
      </c>
      <c r="D298" s="4">
        <v>20760</v>
      </c>
    </row>
    <row r="299" spans="1:4" s="1" customFormat="1" x14ac:dyDescent="0.3">
      <c r="A299" s="1" t="s">
        <v>325</v>
      </c>
      <c r="B299" s="6">
        <v>23800.32</v>
      </c>
      <c r="C299" s="6">
        <v>5000</v>
      </c>
      <c r="D299" s="6">
        <v>18800.32</v>
      </c>
    </row>
    <row r="300" spans="1:4" x14ac:dyDescent="0.3">
      <c r="A300" t="s">
        <v>1</v>
      </c>
      <c r="B300" s="4">
        <v>23800.32</v>
      </c>
      <c r="C300" s="4">
        <v>5000</v>
      </c>
      <c r="D300" s="4">
        <v>18800.32</v>
      </c>
    </row>
    <row r="301" spans="1:4" s="1" customFormat="1" x14ac:dyDescent="0.3">
      <c r="A301" s="1" t="s">
        <v>326</v>
      </c>
      <c r="B301" s="6">
        <v>375884.02</v>
      </c>
      <c r="C301" s="6">
        <v>470000</v>
      </c>
      <c r="D301" s="6">
        <v>-94115.98</v>
      </c>
    </row>
    <row r="302" spans="1:4" x14ac:dyDescent="0.3">
      <c r="A302" t="s">
        <v>396</v>
      </c>
      <c r="B302" s="4">
        <v>0</v>
      </c>
      <c r="C302" s="4">
        <v>50000</v>
      </c>
      <c r="D302" s="4">
        <v>-50000</v>
      </c>
    </row>
    <row r="303" spans="1:4" x14ac:dyDescent="0.3">
      <c r="A303" t="s">
        <v>5</v>
      </c>
      <c r="B303" s="4">
        <v>47243.93</v>
      </c>
      <c r="C303" s="4">
        <v>60000</v>
      </c>
      <c r="D303" s="4">
        <v>-12756.07</v>
      </c>
    </row>
    <row r="304" spans="1:4" x14ac:dyDescent="0.3">
      <c r="A304" t="s">
        <v>2</v>
      </c>
      <c r="B304" s="4">
        <v>9926.4500000000007</v>
      </c>
      <c r="C304" s="4">
        <v>90000</v>
      </c>
      <c r="D304" s="4">
        <v>-80073.55</v>
      </c>
    </row>
    <row r="305" spans="1:4" x14ac:dyDescent="0.3">
      <c r="A305" t="s">
        <v>3</v>
      </c>
      <c r="B305" s="4">
        <v>91335.76</v>
      </c>
      <c r="C305" s="4">
        <v>90000</v>
      </c>
      <c r="D305" s="4">
        <v>1335.76</v>
      </c>
    </row>
    <row r="306" spans="1:4" x14ac:dyDescent="0.3">
      <c r="A306" t="s">
        <v>395</v>
      </c>
      <c r="B306" s="4">
        <v>96093.08</v>
      </c>
      <c r="C306" s="4">
        <v>90000</v>
      </c>
      <c r="D306" s="4">
        <v>6093.08</v>
      </c>
    </row>
    <row r="307" spans="1:4" x14ac:dyDescent="0.3">
      <c r="A307" t="s">
        <v>4</v>
      </c>
      <c r="B307" s="4">
        <v>131284.79999999999</v>
      </c>
      <c r="C307" s="4">
        <v>90000</v>
      </c>
      <c r="D307" s="4">
        <v>41284.800000000003</v>
      </c>
    </row>
    <row r="308" spans="1:4" s="1" customFormat="1" x14ac:dyDescent="0.3">
      <c r="A308" s="1" t="s">
        <v>327</v>
      </c>
      <c r="B308" s="6">
        <v>556540</v>
      </c>
      <c r="C308" s="6">
        <v>633600</v>
      </c>
      <c r="D308" s="6">
        <v>-77060</v>
      </c>
    </row>
    <row r="309" spans="1:4" x14ac:dyDescent="0.3">
      <c r="A309" t="s">
        <v>329</v>
      </c>
      <c r="B309" s="4">
        <v>215100</v>
      </c>
      <c r="C309" s="4">
        <v>259200</v>
      </c>
      <c r="D309" s="4">
        <v>-44100</v>
      </c>
    </row>
    <row r="310" spans="1:4" x14ac:dyDescent="0.3">
      <c r="A310" t="s">
        <v>330</v>
      </c>
      <c r="B310" s="4">
        <v>119880</v>
      </c>
      <c r="C310" s="4">
        <v>132600</v>
      </c>
      <c r="D310" s="4">
        <v>-12720</v>
      </c>
    </row>
    <row r="311" spans="1:4" x14ac:dyDescent="0.3">
      <c r="A311" t="s">
        <v>331</v>
      </c>
      <c r="B311" s="4">
        <v>52200</v>
      </c>
      <c r="C311" s="4">
        <v>52000</v>
      </c>
      <c r="D311" s="4">
        <v>200</v>
      </c>
    </row>
    <row r="312" spans="1:4" x14ac:dyDescent="0.3">
      <c r="A312" t="s">
        <v>332</v>
      </c>
      <c r="B312" s="4">
        <v>169360</v>
      </c>
      <c r="C312" s="4">
        <v>189800</v>
      </c>
      <c r="D312" s="4">
        <v>-20440</v>
      </c>
    </row>
    <row r="313" spans="1:4" s="1" customFormat="1" x14ac:dyDescent="0.3">
      <c r="A313" s="1" t="s">
        <v>328</v>
      </c>
      <c r="B313" s="6">
        <v>376759.79</v>
      </c>
      <c r="C313" s="6">
        <v>317500</v>
      </c>
      <c r="D313" s="6">
        <v>59259.79</v>
      </c>
    </row>
    <row r="314" spans="1:4" x14ac:dyDescent="0.3">
      <c r="A314" t="s">
        <v>333</v>
      </c>
      <c r="B314" s="4">
        <v>17464.29</v>
      </c>
      <c r="C314" s="4">
        <v>0</v>
      </c>
      <c r="D314" s="4">
        <v>17464.29</v>
      </c>
    </row>
    <row r="315" spans="1:4" x14ac:dyDescent="0.3">
      <c r="A315" t="s">
        <v>334</v>
      </c>
      <c r="B315" s="4">
        <v>67079.38</v>
      </c>
      <c r="C315" s="4">
        <v>72500</v>
      </c>
      <c r="D315" s="4">
        <v>-5420.62</v>
      </c>
    </row>
    <row r="316" spans="1:4" x14ac:dyDescent="0.3">
      <c r="A316" t="s">
        <v>335</v>
      </c>
      <c r="B316" s="4">
        <v>136068.26</v>
      </c>
      <c r="C316" s="4">
        <v>72500</v>
      </c>
      <c r="D316" s="4">
        <v>63568.26</v>
      </c>
    </row>
    <row r="317" spans="1:4" x14ac:dyDescent="0.3">
      <c r="A317" t="s">
        <v>336</v>
      </c>
      <c r="B317" s="4">
        <v>96439.61</v>
      </c>
      <c r="C317" s="4">
        <v>91000</v>
      </c>
      <c r="D317" s="4">
        <v>5439.61</v>
      </c>
    </row>
    <row r="318" spans="1:4" x14ac:dyDescent="0.3">
      <c r="A318" t="s">
        <v>337</v>
      </c>
      <c r="B318" s="4">
        <v>23125.919999999998</v>
      </c>
      <c r="C318" s="4">
        <v>0</v>
      </c>
      <c r="D318" s="4">
        <v>23125.919999999998</v>
      </c>
    </row>
    <row r="319" spans="1:4" x14ac:dyDescent="0.3">
      <c r="A319" t="s">
        <v>338</v>
      </c>
      <c r="B319" s="4">
        <v>36324.949999999997</v>
      </c>
      <c r="C319" s="4">
        <v>69000</v>
      </c>
      <c r="D319" s="4">
        <v>-32675.05</v>
      </c>
    </row>
    <row r="320" spans="1:4" x14ac:dyDescent="0.3">
      <c r="A320" t="s">
        <v>339</v>
      </c>
      <c r="B320" s="4">
        <v>257.38</v>
      </c>
      <c r="C320" s="4">
        <v>12500</v>
      </c>
      <c r="D320" s="4">
        <v>-12242.62</v>
      </c>
    </row>
    <row r="321" spans="1:4" x14ac:dyDescent="0.3">
      <c r="B321" s="4"/>
      <c r="C321" s="4"/>
      <c r="D321" s="4"/>
    </row>
    <row r="322" spans="1:4" s="2" customFormat="1" ht="18.600000000000001" thickBot="1" x14ac:dyDescent="0.4">
      <c r="A322" s="14" t="s">
        <v>11</v>
      </c>
      <c r="B322" s="15">
        <v>3927919.62</v>
      </c>
      <c r="C322" s="15">
        <v>4100802</v>
      </c>
      <c r="D322" s="15">
        <v>-172882.38</v>
      </c>
    </row>
    <row r="323" spans="1:4" s="1" customFormat="1" x14ac:dyDescent="0.3">
      <c r="A323" s="1" t="s">
        <v>359</v>
      </c>
      <c r="B323" s="6">
        <v>166504.63</v>
      </c>
      <c r="C323" s="6">
        <v>117000</v>
      </c>
      <c r="D323" s="6">
        <v>49504.63</v>
      </c>
    </row>
    <row r="324" spans="1:4" x14ac:dyDescent="0.3">
      <c r="A324" t="s">
        <v>343</v>
      </c>
      <c r="B324" s="4">
        <v>63120</v>
      </c>
      <c r="C324" s="4">
        <v>60000</v>
      </c>
      <c r="D324" s="4">
        <v>3120</v>
      </c>
    </row>
    <row r="325" spans="1:4" x14ac:dyDescent="0.3">
      <c r="A325" t="s">
        <v>344</v>
      </c>
      <c r="B325" s="4">
        <v>12674.23</v>
      </c>
      <c r="C325" s="4">
        <v>15000</v>
      </c>
      <c r="D325" s="4">
        <v>-2325.77</v>
      </c>
    </row>
    <row r="326" spans="1:4" x14ac:dyDescent="0.3">
      <c r="A326" t="s">
        <v>345</v>
      </c>
      <c r="B326" s="4">
        <v>90710.399999999994</v>
      </c>
      <c r="C326" s="4">
        <v>42000</v>
      </c>
      <c r="D326" s="4">
        <v>48710.400000000001</v>
      </c>
    </row>
    <row r="327" spans="1:4" s="1" customFormat="1" x14ac:dyDescent="0.3">
      <c r="A327" s="1" t="s">
        <v>245</v>
      </c>
      <c r="B327" s="6">
        <v>0</v>
      </c>
      <c r="C327" s="6">
        <v>15000</v>
      </c>
      <c r="D327" s="6">
        <v>-15000</v>
      </c>
    </row>
    <row r="328" spans="1:4" x14ac:dyDescent="0.3">
      <c r="A328" t="s">
        <v>346</v>
      </c>
      <c r="B328" s="4">
        <v>0</v>
      </c>
      <c r="C328" s="4">
        <v>15000</v>
      </c>
      <c r="D328" s="4">
        <v>-15000</v>
      </c>
    </row>
    <row r="329" spans="1:4" s="1" customFormat="1" x14ac:dyDescent="0.3">
      <c r="A329" s="1" t="s">
        <v>214</v>
      </c>
      <c r="B329" s="6">
        <v>831016.39</v>
      </c>
      <c r="C329" s="6">
        <v>866431</v>
      </c>
      <c r="D329" s="6">
        <v>-35414.61</v>
      </c>
    </row>
    <row r="330" spans="1:4" s="1" customFormat="1" x14ac:dyDescent="0.3">
      <c r="A330" s="1" t="s">
        <v>340</v>
      </c>
      <c r="B330" s="6">
        <v>2848917.11</v>
      </c>
      <c r="C330" s="6">
        <v>2889371</v>
      </c>
      <c r="D330" s="6">
        <v>-40453.89</v>
      </c>
    </row>
    <row r="331" spans="1:4" x14ac:dyDescent="0.3">
      <c r="A331" t="s">
        <v>347</v>
      </c>
      <c r="B331" s="4">
        <v>65000</v>
      </c>
      <c r="C331" s="4">
        <v>65000</v>
      </c>
      <c r="D331" s="4">
        <v>0</v>
      </c>
    </row>
    <row r="332" spans="1:4" x14ac:dyDescent="0.3">
      <c r="A332" t="s">
        <v>348</v>
      </c>
      <c r="B332" s="4">
        <v>195000</v>
      </c>
      <c r="C332" s="4">
        <v>195000</v>
      </c>
      <c r="D332" s="4">
        <v>0</v>
      </c>
    </row>
    <row r="333" spans="1:4" x14ac:dyDescent="0.3">
      <c r="A333" t="s">
        <v>349</v>
      </c>
      <c r="B333" s="4">
        <v>195000</v>
      </c>
      <c r="C333" s="4">
        <v>195000</v>
      </c>
      <c r="D333" s="4">
        <v>0</v>
      </c>
    </row>
    <row r="334" spans="1:4" x14ac:dyDescent="0.3">
      <c r="A334" t="s">
        <v>350</v>
      </c>
      <c r="B334" s="4">
        <v>195000</v>
      </c>
      <c r="C334" s="4">
        <v>195000</v>
      </c>
      <c r="D334" s="4">
        <v>0</v>
      </c>
    </row>
    <row r="335" spans="1:4" s="1" customFormat="1" x14ac:dyDescent="0.3">
      <c r="A335" s="1" t="s">
        <v>341</v>
      </c>
      <c r="B335" s="6">
        <v>1603124.09</v>
      </c>
      <c r="C335" s="6">
        <v>1689371</v>
      </c>
      <c r="D335" s="6">
        <v>-86246.91</v>
      </c>
    </row>
    <row r="336" spans="1:4" x14ac:dyDescent="0.3">
      <c r="A336" t="s">
        <v>351</v>
      </c>
      <c r="B336" s="4">
        <v>480403.47</v>
      </c>
      <c r="C336" s="4">
        <v>250000</v>
      </c>
      <c r="D336" s="4">
        <v>230403.47</v>
      </c>
    </row>
    <row r="337" spans="1:4" x14ac:dyDescent="0.3">
      <c r="A337" t="s">
        <v>354</v>
      </c>
      <c r="B337" s="4">
        <v>115389.55</v>
      </c>
      <c r="C337" s="4">
        <v>300000</v>
      </c>
      <c r="D337" s="4">
        <v>-184610.45</v>
      </c>
    </row>
    <row r="338" spans="1:4" s="1" customFormat="1" x14ac:dyDescent="0.3">
      <c r="A338" s="1" t="s">
        <v>342</v>
      </c>
      <c r="B338" s="6">
        <v>81481.490000000005</v>
      </c>
      <c r="C338" s="6">
        <v>213000</v>
      </c>
      <c r="D338" s="6">
        <v>-131518.51</v>
      </c>
    </row>
    <row r="339" spans="1:4" x14ac:dyDescent="0.3">
      <c r="A339" t="s">
        <v>352</v>
      </c>
      <c r="B339" s="4">
        <v>0</v>
      </c>
      <c r="C339" s="4">
        <v>1000</v>
      </c>
      <c r="D339" s="4">
        <v>-1000</v>
      </c>
    </row>
    <row r="340" spans="1:4" x14ac:dyDescent="0.3">
      <c r="A340" t="s">
        <v>355</v>
      </c>
      <c r="B340" s="4">
        <v>0</v>
      </c>
      <c r="C340" s="4">
        <v>44000</v>
      </c>
      <c r="D340" s="4">
        <v>-44000</v>
      </c>
    </row>
    <row r="341" spans="1:4" x14ac:dyDescent="0.3">
      <c r="A341" t="s">
        <v>356</v>
      </c>
      <c r="B341" s="4">
        <v>10000</v>
      </c>
      <c r="C341" s="4">
        <v>15000</v>
      </c>
      <c r="D341" s="4">
        <v>-5000</v>
      </c>
    </row>
    <row r="342" spans="1:4" x14ac:dyDescent="0.3">
      <c r="A342" t="s">
        <v>357</v>
      </c>
      <c r="B342" s="4">
        <v>68997.850000000006</v>
      </c>
      <c r="C342" s="4">
        <v>125000</v>
      </c>
      <c r="D342" s="4">
        <v>-56002.15</v>
      </c>
    </row>
    <row r="343" spans="1:4" x14ac:dyDescent="0.3">
      <c r="A343" t="s">
        <v>358</v>
      </c>
      <c r="B343" s="4">
        <v>2483.64</v>
      </c>
      <c r="C343" s="4">
        <v>8000</v>
      </c>
      <c r="D343" s="4">
        <v>-5516.36</v>
      </c>
    </row>
    <row r="344" spans="1:4" x14ac:dyDescent="0.3">
      <c r="A344" t="s">
        <v>353</v>
      </c>
      <c r="B344" s="4">
        <v>0</v>
      </c>
      <c r="C344" s="4">
        <v>20000</v>
      </c>
      <c r="D344" s="4">
        <v>-20000</v>
      </c>
    </row>
    <row r="345" spans="1:4" x14ac:dyDescent="0.3">
      <c r="B345" s="4"/>
      <c r="C345" s="4"/>
      <c r="D345" s="4"/>
    </row>
    <row r="346" spans="1:4" s="2" customFormat="1" ht="18.600000000000001" thickBot="1" x14ac:dyDescent="0.4">
      <c r="A346" s="14" t="s">
        <v>360</v>
      </c>
      <c r="B346" s="15">
        <f>+B347+B359+B368+B372+B377</f>
        <v>2406401.33</v>
      </c>
      <c r="C346" s="15">
        <v>2295520</v>
      </c>
      <c r="D346" s="15">
        <f>+B346-C346</f>
        <v>110881.33000000007</v>
      </c>
    </row>
    <row r="347" spans="1:4" s="1" customFormat="1" x14ac:dyDescent="0.3">
      <c r="A347" s="1" t="s">
        <v>361</v>
      </c>
      <c r="B347" s="6">
        <v>486205.85</v>
      </c>
      <c r="C347" s="6">
        <v>427520</v>
      </c>
      <c r="D347" s="6">
        <v>58685.85</v>
      </c>
    </row>
    <row r="348" spans="1:4" x14ac:dyDescent="0.3">
      <c r="A348" t="s">
        <v>362</v>
      </c>
      <c r="B348" s="4">
        <v>41286.239999999998</v>
      </c>
      <c r="C348" s="4">
        <v>20000</v>
      </c>
      <c r="D348" s="4">
        <v>21286.240000000002</v>
      </c>
    </row>
    <row r="349" spans="1:4" x14ac:dyDescent="0.3">
      <c r="A349" t="s">
        <v>363</v>
      </c>
      <c r="B349" s="4">
        <v>28183.33</v>
      </c>
      <c r="C349" s="4">
        <v>19200</v>
      </c>
      <c r="D349" s="4">
        <v>8983.33</v>
      </c>
    </row>
    <row r="350" spans="1:4" x14ac:dyDescent="0.3">
      <c r="A350" t="s">
        <v>364</v>
      </c>
      <c r="B350" s="4">
        <v>15633.48</v>
      </c>
      <c r="C350" s="4">
        <v>15000</v>
      </c>
      <c r="D350" s="4">
        <v>633.48</v>
      </c>
    </row>
    <row r="351" spans="1:4" x14ac:dyDescent="0.3">
      <c r="A351" t="s">
        <v>365</v>
      </c>
      <c r="B351" s="4">
        <v>45552</v>
      </c>
      <c r="C351" s="4">
        <v>30000</v>
      </c>
      <c r="D351" s="4">
        <v>15552</v>
      </c>
    </row>
    <row r="352" spans="1:4" x14ac:dyDescent="0.3">
      <c r="A352" t="s">
        <v>366</v>
      </c>
      <c r="B352" s="4">
        <v>36192</v>
      </c>
      <c r="C352" s="4">
        <v>33120</v>
      </c>
      <c r="D352" s="4">
        <v>3072</v>
      </c>
    </row>
    <row r="353" spans="1:4" x14ac:dyDescent="0.3">
      <c r="A353" t="s">
        <v>367</v>
      </c>
      <c r="B353" s="4">
        <v>32207.279999999999</v>
      </c>
      <c r="C353" s="4">
        <v>66000</v>
      </c>
      <c r="D353" s="4">
        <v>-33792.720000000001</v>
      </c>
    </row>
    <row r="354" spans="1:4" x14ac:dyDescent="0.3">
      <c r="A354" t="s">
        <v>368</v>
      </c>
      <c r="B354" s="4">
        <v>50861</v>
      </c>
      <c r="C354" s="4">
        <v>43200</v>
      </c>
      <c r="D354" s="4">
        <v>7661</v>
      </c>
    </row>
    <row r="355" spans="1:4" x14ac:dyDescent="0.3">
      <c r="A355" t="s">
        <v>369</v>
      </c>
      <c r="B355" s="4">
        <v>38004.11</v>
      </c>
      <c r="C355" s="4">
        <v>35000</v>
      </c>
      <c r="D355" s="4">
        <v>3004.11</v>
      </c>
    </row>
    <row r="356" spans="1:4" x14ac:dyDescent="0.3">
      <c r="A356" t="s">
        <v>370</v>
      </c>
      <c r="B356" s="4">
        <v>37191.919999999998</v>
      </c>
      <c r="C356" s="4">
        <v>36000</v>
      </c>
      <c r="D356" s="4">
        <v>1191.92</v>
      </c>
    </row>
    <row r="357" spans="1:4" x14ac:dyDescent="0.3">
      <c r="A357" t="s">
        <v>371</v>
      </c>
      <c r="B357" s="4">
        <v>9828.49</v>
      </c>
      <c r="C357" s="4">
        <v>10000</v>
      </c>
      <c r="D357" s="4">
        <v>-171.51</v>
      </c>
    </row>
    <row r="358" spans="1:4" x14ac:dyDescent="0.3">
      <c r="A358" t="s">
        <v>397</v>
      </c>
      <c r="B358" s="4">
        <v>151200</v>
      </c>
      <c r="C358" s="4">
        <v>120000</v>
      </c>
      <c r="D358" s="4">
        <v>31200</v>
      </c>
    </row>
    <row r="359" spans="1:4" s="1" customFormat="1" x14ac:dyDescent="0.3">
      <c r="A359" s="1" t="s">
        <v>372</v>
      </c>
      <c r="B359" s="6">
        <v>117963.84</v>
      </c>
      <c r="C359" s="6">
        <v>151000</v>
      </c>
      <c r="D359" s="6">
        <v>-33036.160000000003</v>
      </c>
    </row>
    <row r="360" spans="1:4" x14ac:dyDescent="0.3">
      <c r="A360" t="s">
        <v>382</v>
      </c>
      <c r="B360" s="4">
        <v>15323.38</v>
      </c>
      <c r="C360" s="4">
        <v>20000</v>
      </c>
      <c r="D360" s="4">
        <v>-4676.62</v>
      </c>
    </row>
    <row r="361" spans="1:4" x14ac:dyDescent="0.3">
      <c r="A361" t="s">
        <v>383</v>
      </c>
      <c r="B361" s="4">
        <v>9677.84</v>
      </c>
      <c r="C361" s="4">
        <v>12000</v>
      </c>
      <c r="D361" s="4">
        <v>-2322.16</v>
      </c>
    </row>
    <row r="362" spans="1:4" x14ac:dyDescent="0.3">
      <c r="A362" t="s">
        <v>384</v>
      </c>
      <c r="B362" s="4">
        <v>14531.56</v>
      </c>
      <c r="C362" s="4">
        <v>17000</v>
      </c>
      <c r="D362" s="4">
        <v>-2468.44</v>
      </c>
    </row>
    <row r="363" spans="1:4" x14ac:dyDescent="0.3">
      <c r="A363" t="s">
        <v>385</v>
      </c>
      <c r="B363" s="4">
        <v>17795.05</v>
      </c>
      <c r="C363" s="4">
        <v>23000</v>
      </c>
      <c r="D363" s="4">
        <v>-5204.95</v>
      </c>
    </row>
    <row r="364" spans="1:4" x14ac:dyDescent="0.3">
      <c r="A364" t="s">
        <v>386</v>
      </c>
      <c r="B364" s="4">
        <v>16665.97</v>
      </c>
      <c r="C364" s="4">
        <v>18000</v>
      </c>
      <c r="D364" s="4">
        <v>-1334.03</v>
      </c>
    </row>
    <row r="365" spans="1:4" x14ac:dyDescent="0.3">
      <c r="A365" t="s">
        <v>387</v>
      </c>
      <c r="B365" s="4">
        <v>16872.86</v>
      </c>
      <c r="C365" s="4">
        <v>16000</v>
      </c>
      <c r="D365" s="4">
        <v>872.86</v>
      </c>
    </row>
    <row r="366" spans="1:4" x14ac:dyDescent="0.3">
      <c r="A366" t="s">
        <v>388</v>
      </c>
      <c r="B366" s="4">
        <v>11226.58</v>
      </c>
      <c r="C366" s="4">
        <v>21000</v>
      </c>
      <c r="D366" s="4">
        <v>-9773.42</v>
      </c>
    </row>
    <row r="367" spans="1:4" x14ac:dyDescent="0.3">
      <c r="A367" t="s">
        <v>389</v>
      </c>
      <c r="B367" s="4">
        <v>15870.6</v>
      </c>
      <c r="C367" s="4">
        <v>24000</v>
      </c>
      <c r="D367" s="4">
        <v>-8129.4</v>
      </c>
    </row>
    <row r="368" spans="1:4" s="1" customFormat="1" x14ac:dyDescent="0.3">
      <c r="A368" s="1" t="s">
        <v>373</v>
      </c>
      <c r="B368" s="6">
        <f>SUM(B369:B371)</f>
        <v>1000589.0599999999</v>
      </c>
      <c r="C368" s="6">
        <v>978000</v>
      </c>
      <c r="D368" s="6">
        <f>SUM(D369:D371)</f>
        <v>22589.059999999983</v>
      </c>
    </row>
    <row r="369" spans="1:4" x14ac:dyDescent="0.3">
      <c r="A369" t="s">
        <v>376</v>
      </c>
      <c r="B369" s="4">
        <f>625895.83-13467.57</f>
        <v>612428.26</v>
      </c>
      <c r="C369" s="4">
        <v>648000</v>
      </c>
      <c r="D369" s="4">
        <f>-22104.17-13467.57</f>
        <v>-35571.74</v>
      </c>
    </row>
    <row r="370" spans="1:4" x14ac:dyDescent="0.3">
      <c r="A370" t="s">
        <v>377</v>
      </c>
      <c r="B370" s="4">
        <f>3385+7495.07</f>
        <v>10880.07</v>
      </c>
      <c r="C370" s="4">
        <v>10000</v>
      </c>
      <c r="D370" s="4">
        <f>+B370-C370</f>
        <v>880.06999999999971</v>
      </c>
    </row>
    <row r="371" spans="1:4" x14ac:dyDescent="0.3">
      <c r="A371" t="s">
        <v>378</v>
      </c>
      <c r="B371" s="4">
        <f>394.44+376886.29</f>
        <v>377280.73</v>
      </c>
      <c r="C371" s="4">
        <v>320000</v>
      </c>
      <c r="D371" s="4">
        <f>+B371-C371</f>
        <v>57280.729999999981</v>
      </c>
    </row>
    <row r="372" spans="1:4" s="1" customFormat="1" x14ac:dyDescent="0.3">
      <c r="A372" s="1" t="s">
        <v>374</v>
      </c>
      <c r="B372" s="6">
        <f>SUM(B373:B376)</f>
        <v>766166.98</v>
      </c>
      <c r="C372" s="6">
        <v>709000</v>
      </c>
      <c r="D372" s="6">
        <f>+B372-C372</f>
        <v>57166.979999999981</v>
      </c>
    </row>
    <row r="373" spans="1:4" x14ac:dyDescent="0.3">
      <c r="A373" t="s">
        <v>379</v>
      </c>
      <c r="B373" s="4">
        <v>162814.48000000001</v>
      </c>
      <c r="C373" s="4">
        <v>180000</v>
      </c>
      <c r="D373" s="4">
        <v>-17185.52</v>
      </c>
    </row>
    <row r="374" spans="1:4" x14ac:dyDescent="0.3">
      <c r="A374" t="s">
        <v>380</v>
      </c>
      <c r="B374" s="4">
        <v>150683.26999999999</v>
      </c>
      <c r="C374" s="4">
        <v>140000</v>
      </c>
      <c r="D374" s="4">
        <v>10683.27</v>
      </c>
    </row>
    <row r="375" spans="1:4" x14ac:dyDescent="0.3">
      <c r="A375" t="s">
        <v>404</v>
      </c>
      <c r="B375" s="4">
        <v>219834.26</v>
      </c>
      <c r="C375" s="4">
        <v>224000</v>
      </c>
      <c r="D375" s="4">
        <f>+B375-C375</f>
        <v>-4165.7399999999907</v>
      </c>
    </row>
    <row r="376" spans="1:4" x14ac:dyDescent="0.3">
      <c r="A376" t="s">
        <v>405</v>
      </c>
      <c r="B376" s="4">
        <v>232834.97</v>
      </c>
      <c r="C376" s="4">
        <v>165000</v>
      </c>
      <c r="D376" s="4">
        <f>+B376-C376</f>
        <v>67834.97</v>
      </c>
    </row>
    <row r="377" spans="1:4" s="1" customFormat="1" x14ac:dyDescent="0.3">
      <c r="A377" s="1" t="s">
        <v>375</v>
      </c>
      <c r="B377" s="6">
        <v>35475.599999999999</v>
      </c>
      <c r="C377" s="6">
        <v>30000</v>
      </c>
      <c r="D377" s="6">
        <v>5475.6</v>
      </c>
    </row>
    <row r="378" spans="1:4" x14ac:dyDescent="0.3">
      <c r="A378" t="s">
        <v>381</v>
      </c>
      <c r="B378" s="4">
        <v>35475.599999999999</v>
      </c>
      <c r="C378" s="4">
        <v>30000</v>
      </c>
      <c r="D378" s="4">
        <v>5475.6</v>
      </c>
    </row>
  </sheetData>
  <sortState xmlns:xlrd2="http://schemas.microsoft.com/office/spreadsheetml/2017/richdata2" ref="A302:D307">
    <sortCondition ref="A302:A307"/>
  </sortState>
  <pageMargins left="0.7" right="0.7" top="0.75" bottom="0.75" header="0.3" footer="0.3"/>
  <pageSetup paperSize="9" orientation="landscape" horizontalDpi="0" verticalDpi="0"/>
  <ignoredErrors>
    <ignoredError sqref="B367:D367 B28:D28 B67:D67 B153:D153 B197:D197 B216:D216 B231:D231 B326:D326 B71:D71 B121:D121 C119 B124:D124 C122 C106 B135:D135 C125 B145:D145 C136 C137 C138 B148:D148 C146 B26:D26 B219:D219 C218 C217 C199 B374:D374 C369 C368 C346 C370 C371 B378:D378 C375 C376 C372 B320:D320 B344:D344 B334:D334 A300:D300 B1:D1 B181:D181 B186:D186 B103:D103 B80:D80 B79:D79 B104:D104 B78:D78 B72:D72 B4:D4 B5:D5 B6:D6 B7:D7 B8:D8 B9:D9 B10:D10 B11:D11 B12:D12 B13:D13 B14:D14 B15:D15 B16:D16 B17:D17 B18:D18 B19:D19 B20:D20 B21:D21 B22:D22 B23:D23 B24:D24 B25:D25 B39:D39 B29:D29 B30:D30 B31:D31 B32:D32 B33:D33 B34:D34 B35:D35 B36:D36 B37:D37 B38:D38 B41:D41 B42:D42 B43:D43 B44:D44 B45:D45 B46:D46 B47:D47 B48:D48 B49:D49 B50:D50 B51:D51 B52:D52 B53:D53 B54:D54 B55:D55 B56:D56 B57:D57 B58:D58 B59:D59 B60:D60 B61:D61 B62:D62 B63:D63 B64:D64 B65:D65 B66:D66 B68:D68 B69:D69 B70:D70 B73:D73 B74:D74 B75:D75 B76:D76 B77:D77 B81:D81 B82:D82 B83:D83 B84:D84 B85:D85 B86:D86 B87:D87 B88:D88 B89:D89 B90:D90 B91:D91 B92:D92 B93:D93 B94:D94 B95:D95 B96:D96 B97:D97 B98:D98 B99:D99 B100:D100 B101:D101 B102:D102 B120:D120 B123:D123 B126:D126 B127:D127 B128:D128 B129:D129 B130:D130 B131:D131 B132:D132 B133:D133 B134:D134 B139:D139 B140:D140 B141:D141 B142:D142 B143:D143 B144:D144 B147:D147 B150:D150 B151:D151 B179:D179 B154:D154 B155:D155 B156:D156 B157:D157 B158:D158 B159:D159 B160:D160 B161:D161 B162:D162 B163:D163 B164:D164 B165:D165 B166:D166 B167:D167 B168:D168 B169:D169 B170:D170 B171:D171 B172:D172 B173:D173 B174:D174 B175:D175 B176:D176 B177:D177 B178:D178 B180:D180 B182:D182 B183:D183 B184:D184 B191:D191 B187:D187 B188:D188 B189:D189 B190:D190 B152:D152 B185:D185 B193:D193 B194:D194 B195:D195 B196:D196 B200:D200 B201:D201 B202:D202 B203:D203 B204:D204 B205:D205 B206:D206 B207:D207 B208:D208 B209:D209 B210:D210 B211:D211 B212:D212 B213:D213 B214:D214 B215:D215 B221:D221 B222:D222 B223:D223 B224:D224 B225:D225 B226:D226 B227:D227 B228:D228 B229:D229 B230:D230 B232:D232 B271:D271 B272:D272 B273:D273 B274:D274 B275:D275 B276:D276 B296:D296 B297:D297 B298:D298 B299:D299 B301:D301 B312:D312 B308:D308 B318:D318 B313:D313 B309:D309 B310:D310 B311:D311 B314:D314 B315:D315 B316:D316 B317:D317 B319:D319 B322:D322 B323:D323 B328:D328 B327:D327 B329:D329 B330:D330 B337:D337 B335:D335 B338:D338 B324:D324 B325:D325 B331:D331 B332:D332 B333:D333 B336:D336 B339:D339 B340:D340 B341:D341 B342:D342 B343:D343 B347:D347 B348:D348 B349:D349 B350:D350 B351:D351 B352:D352 B353:D353 B354:D354 B355:D355 B356:D356 B357:D357 B358:D358 B359:D359 B377:D377 B373:D373 B360:D360 B361:D361 B362:D362 B363:D363 B364:D364 B365:D365 B366:D3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workbookViewId="0">
      <selection activeCell="A2" sqref="A2"/>
    </sheetView>
  </sheetViews>
  <sheetFormatPr defaultColWidth="11.19921875" defaultRowHeight="17.399999999999999" x14ac:dyDescent="0.3"/>
  <cols>
    <col min="1" max="1" width="8.5" style="8" customWidth="1"/>
    <col min="2" max="2" width="55.296875" style="7" bestFit="1" customWidth="1"/>
    <col min="3" max="4" width="18.796875" style="11" customWidth="1"/>
    <col min="5" max="5" width="18.796875" style="9" customWidth="1"/>
  </cols>
  <sheetData>
    <row r="1" spans="1:7" s="28" customFormat="1" ht="21" x14ac:dyDescent="0.4">
      <c r="A1" s="40" t="s">
        <v>407</v>
      </c>
      <c r="B1" s="41"/>
      <c r="C1" s="41"/>
      <c r="D1" s="41"/>
      <c r="E1" s="42"/>
    </row>
    <row r="2" spans="1:7" ht="18" x14ac:dyDescent="0.35">
      <c r="A2" s="18"/>
      <c r="B2" s="19"/>
      <c r="C2" s="20"/>
      <c r="D2" s="21"/>
      <c r="E2" s="17"/>
      <c r="F2" s="26"/>
      <c r="G2" s="26"/>
    </row>
    <row r="3" spans="1:7" s="28" customFormat="1" ht="21" x14ac:dyDescent="0.4">
      <c r="A3" s="25" t="s">
        <v>6</v>
      </c>
      <c r="B3" s="29"/>
      <c r="C3" s="34" t="s">
        <v>43</v>
      </c>
      <c r="D3" s="35" t="s">
        <v>44</v>
      </c>
      <c r="E3" s="36" t="s">
        <v>45</v>
      </c>
    </row>
    <row r="4" spans="1:7" ht="18" x14ac:dyDescent="0.35">
      <c r="A4" s="27"/>
      <c r="B4" s="19" t="s">
        <v>7</v>
      </c>
      <c r="C4" s="21">
        <v>-3674931.91</v>
      </c>
      <c r="D4" s="21">
        <v>-4807000</v>
      </c>
      <c r="E4" s="21">
        <v>-1132068.0899999999</v>
      </c>
      <c r="F4" s="26"/>
      <c r="G4" s="26"/>
    </row>
    <row r="5" spans="1:7" ht="18" x14ac:dyDescent="0.35">
      <c r="A5" s="18"/>
      <c r="B5" s="19" t="s">
        <v>8</v>
      </c>
      <c r="C5" s="21">
        <v>-2535859.96</v>
      </c>
      <c r="D5" s="21">
        <v>-3006030</v>
      </c>
      <c r="E5" s="21">
        <v>-470170.04000000004</v>
      </c>
      <c r="F5" s="26"/>
      <c r="G5" s="26"/>
    </row>
    <row r="6" spans="1:7" ht="18" x14ac:dyDescent="0.35">
      <c r="A6" s="18"/>
      <c r="B6" s="19" t="s">
        <v>9</v>
      </c>
      <c r="C6" s="21">
        <v>-2406401.33</v>
      </c>
      <c r="D6" s="21">
        <v>-2295520</v>
      </c>
      <c r="E6" s="21">
        <v>110881.33000000007</v>
      </c>
      <c r="F6" s="26"/>
      <c r="G6" s="26"/>
    </row>
    <row r="7" spans="1:7" ht="18" x14ac:dyDescent="0.35">
      <c r="A7" s="18"/>
      <c r="B7" s="19" t="s">
        <v>10</v>
      </c>
      <c r="C7" s="21">
        <v>-2496175.69</v>
      </c>
      <c r="D7" s="21">
        <v>-2337485</v>
      </c>
      <c r="E7" s="21">
        <v>158690.68999999994</v>
      </c>
      <c r="F7" s="26"/>
      <c r="G7" s="26"/>
    </row>
    <row r="8" spans="1:7" ht="18" x14ac:dyDescent="0.35">
      <c r="A8" s="18"/>
      <c r="B8" s="19" t="s">
        <v>11</v>
      </c>
      <c r="C8" s="21">
        <v>-3927919.62</v>
      </c>
      <c r="D8" s="21">
        <v>-4100802</v>
      </c>
      <c r="E8" s="21">
        <v>-172882.37999999989</v>
      </c>
      <c r="F8" s="26"/>
      <c r="G8" s="26"/>
    </row>
    <row r="9" spans="1:7" ht="18" x14ac:dyDescent="0.35">
      <c r="A9" s="18"/>
      <c r="B9" s="19" t="s">
        <v>12</v>
      </c>
      <c r="C9" s="21">
        <v>-390561.3</v>
      </c>
      <c r="D9" s="21">
        <v>-320200</v>
      </c>
      <c r="E9" s="21">
        <v>70361.299999999988</v>
      </c>
      <c r="F9" s="26"/>
      <c r="G9" s="26"/>
    </row>
    <row r="10" spans="1:7" ht="18" x14ac:dyDescent="0.35">
      <c r="A10" s="18"/>
      <c r="B10" s="19" t="s">
        <v>13</v>
      </c>
      <c r="C10" s="21">
        <v>-3178238.12</v>
      </c>
      <c r="D10" s="21">
        <v>-3083821</v>
      </c>
      <c r="E10" s="21">
        <v>94417.120000000112</v>
      </c>
      <c r="F10" s="26"/>
      <c r="G10" s="26"/>
    </row>
    <row r="11" spans="1:7" ht="18" x14ac:dyDescent="0.35">
      <c r="A11" s="18"/>
      <c r="B11" s="19" t="s">
        <v>14</v>
      </c>
      <c r="C11" s="21">
        <v>-14014.77</v>
      </c>
      <c r="D11" s="21">
        <v>-28000</v>
      </c>
      <c r="E11" s="21">
        <v>-13985.23</v>
      </c>
      <c r="F11" s="26"/>
      <c r="G11" s="26"/>
    </row>
    <row r="12" spans="1:7" ht="18" x14ac:dyDescent="0.35">
      <c r="A12" s="18"/>
      <c r="B12" s="19" t="s">
        <v>15</v>
      </c>
      <c r="C12" s="21">
        <v>-393892.17</v>
      </c>
      <c r="D12" s="21">
        <v>-585600</v>
      </c>
      <c r="E12" s="21">
        <v>-191707.83000000002</v>
      </c>
      <c r="F12" s="26"/>
      <c r="G12" s="26"/>
    </row>
    <row r="13" spans="1:7" ht="18" x14ac:dyDescent="0.35">
      <c r="A13" s="18"/>
      <c r="B13" s="19" t="s">
        <v>16</v>
      </c>
      <c r="C13" s="21">
        <v>-349187.77</v>
      </c>
      <c r="D13" s="21">
        <v>-361000</v>
      </c>
      <c r="E13" s="21">
        <v>-11812.229999999981</v>
      </c>
      <c r="F13" s="26"/>
      <c r="G13" s="26"/>
    </row>
    <row r="14" spans="1:7" s="32" customFormat="1" ht="21" x14ac:dyDescent="0.4">
      <c r="A14" s="25"/>
      <c r="B14" s="31" t="s">
        <v>17</v>
      </c>
      <c r="C14" s="33">
        <v>-19367182.640000001</v>
      </c>
      <c r="D14" s="33">
        <v>-20925458</v>
      </c>
      <c r="E14" s="33">
        <v>-1558275.3599999996</v>
      </c>
    </row>
    <row r="15" spans="1:7" ht="18" x14ac:dyDescent="0.35">
      <c r="A15" s="18"/>
      <c r="B15" s="19"/>
      <c r="C15" s="21"/>
      <c r="D15" s="21"/>
      <c r="E15" s="21"/>
      <c r="F15" s="26"/>
      <c r="G15" s="26"/>
    </row>
    <row r="16" spans="1:7" ht="21" x14ac:dyDescent="0.4">
      <c r="A16" s="25" t="s">
        <v>18</v>
      </c>
      <c r="B16" s="19"/>
      <c r="C16" s="21"/>
      <c r="D16" s="21"/>
      <c r="E16" s="21"/>
      <c r="F16" s="26"/>
      <c r="G16" s="26"/>
    </row>
    <row r="17" spans="1:7" s="16" customFormat="1" ht="18" x14ac:dyDescent="0.35">
      <c r="A17" s="27"/>
      <c r="B17" s="24" t="s">
        <v>19</v>
      </c>
      <c r="C17" s="23">
        <v>4277061</v>
      </c>
      <c r="D17" s="23">
        <v>4600000</v>
      </c>
      <c r="E17" s="23">
        <v>-322939</v>
      </c>
      <c r="F17" s="26"/>
      <c r="G17" s="26"/>
    </row>
    <row r="18" spans="1:7" ht="18" x14ac:dyDescent="0.35">
      <c r="A18" s="18"/>
      <c r="B18" s="19" t="s">
        <v>20</v>
      </c>
      <c r="C18" s="21">
        <v>2000000</v>
      </c>
      <c r="D18" s="21">
        <v>2000000</v>
      </c>
      <c r="E18" s="21">
        <v>0</v>
      </c>
      <c r="F18" s="26"/>
      <c r="G18" s="26"/>
    </row>
    <row r="19" spans="1:7" ht="18" x14ac:dyDescent="0.35">
      <c r="A19" s="18"/>
      <c r="B19" s="19" t="s">
        <v>21</v>
      </c>
      <c r="C19" s="21">
        <v>2170000</v>
      </c>
      <c r="D19" s="21">
        <v>2100000</v>
      </c>
      <c r="E19" s="21">
        <v>70000</v>
      </c>
      <c r="F19" s="26"/>
      <c r="G19" s="26"/>
    </row>
    <row r="20" spans="1:7" ht="18" x14ac:dyDescent="0.35">
      <c r="A20" s="18"/>
      <c r="B20" s="19" t="s">
        <v>22</v>
      </c>
      <c r="C20" s="21">
        <v>86200</v>
      </c>
      <c r="D20" s="21">
        <v>100000</v>
      </c>
      <c r="E20" s="21">
        <v>-13800</v>
      </c>
      <c r="F20" s="26"/>
      <c r="G20" s="26"/>
    </row>
    <row r="21" spans="1:7" ht="18" x14ac:dyDescent="0.35">
      <c r="A21" s="18"/>
      <c r="B21" s="19" t="s">
        <v>47</v>
      </c>
      <c r="C21" s="21"/>
      <c r="D21" s="21">
        <v>200000</v>
      </c>
      <c r="E21" s="21">
        <v>-200000</v>
      </c>
      <c r="F21" s="26"/>
      <c r="G21" s="26"/>
    </row>
    <row r="22" spans="1:7" ht="18" x14ac:dyDescent="0.35">
      <c r="A22" s="18"/>
      <c r="B22" s="19" t="s">
        <v>23</v>
      </c>
      <c r="C22" s="21">
        <v>20861</v>
      </c>
      <c r="D22" s="21">
        <v>200000</v>
      </c>
      <c r="E22" s="21">
        <v>-179139</v>
      </c>
      <c r="F22" s="26"/>
      <c r="G22" s="26"/>
    </row>
    <row r="23" spans="1:7" s="1" customFormat="1" ht="18" x14ac:dyDescent="0.35">
      <c r="A23" s="18"/>
      <c r="B23" s="22" t="s">
        <v>24</v>
      </c>
      <c r="C23" s="23">
        <v>1727774.3599999999</v>
      </c>
      <c r="D23" s="23">
        <v>890000</v>
      </c>
      <c r="E23" s="23">
        <v>837774.35999999987</v>
      </c>
      <c r="F23" s="2"/>
      <c r="G23" s="2"/>
    </row>
    <row r="24" spans="1:7" ht="18" x14ac:dyDescent="0.35">
      <c r="A24" s="18"/>
      <c r="B24" s="19" t="s">
        <v>25</v>
      </c>
      <c r="C24" s="21">
        <v>897829.51</v>
      </c>
      <c r="D24" s="21">
        <v>890000</v>
      </c>
      <c r="E24" s="21">
        <v>7829.5100000000093</v>
      </c>
      <c r="F24" s="26"/>
      <c r="G24" s="26"/>
    </row>
    <row r="25" spans="1:7" ht="18" x14ac:dyDescent="0.35">
      <c r="A25" s="18"/>
      <c r="B25" s="19" t="s">
        <v>46</v>
      </c>
      <c r="C25" s="21">
        <v>829944.85</v>
      </c>
      <c r="D25" s="21"/>
      <c r="E25" s="21">
        <v>829944.85</v>
      </c>
      <c r="F25" s="26"/>
      <c r="G25" s="26"/>
    </row>
    <row r="26" spans="1:7" s="1" customFormat="1" ht="18" x14ac:dyDescent="0.35">
      <c r="A26" s="18"/>
      <c r="B26" s="22" t="s">
        <v>26</v>
      </c>
      <c r="C26" s="23">
        <v>12184711</v>
      </c>
      <c r="D26" s="23">
        <v>12650000</v>
      </c>
      <c r="E26" s="23">
        <v>-465289</v>
      </c>
      <c r="F26" s="2"/>
      <c r="G26" s="2"/>
    </row>
    <row r="27" spans="1:7" ht="18" x14ac:dyDescent="0.35">
      <c r="A27" s="18"/>
      <c r="B27" s="19" t="s">
        <v>27</v>
      </c>
      <c r="C27" s="21">
        <v>11262000</v>
      </c>
      <c r="D27" s="21">
        <v>11262000</v>
      </c>
      <c r="E27" s="21">
        <v>0</v>
      </c>
      <c r="F27" s="26"/>
      <c r="G27" s="26"/>
    </row>
    <row r="28" spans="1:7" ht="18" x14ac:dyDescent="0.35">
      <c r="A28" s="18"/>
      <c r="B28" s="19" t="s">
        <v>48</v>
      </c>
      <c r="C28" s="21">
        <v>922711</v>
      </c>
      <c r="D28" s="21">
        <v>1380000</v>
      </c>
      <c r="E28" s="21">
        <v>-457289</v>
      </c>
      <c r="F28" s="26"/>
      <c r="G28" s="26"/>
    </row>
    <row r="29" spans="1:7" s="1" customFormat="1" ht="18" x14ac:dyDescent="0.35">
      <c r="A29" s="18"/>
      <c r="B29" s="22" t="s">
        <v>28</v>
      </c>
      <c r="C29" s="23">
        <v>1660700.1700000002</v>
      </c>
      <c r="D29" s="23">
        <v>2287000</v>
      </c>
      <c r="E29" s="23">
        <v>-626299.82999999984</v>
      </c>
      <c r="F29" s="2"/>
      <c r="G29" s="2"/>
    </row>
    <row r="30" spans="1:7" ht="18" x14ac:dyDescent="0.35">
      <c r="A30" s="18"/>
      <c r="B30" s="19" t="s">
        <v>29</v>
      </c>
      <c r="C30" s="21">
        <v>5945.01</v>
      </c>
      <c r="D30" s="21">
        <v>230000</v>
      </c>
      <c r="E30" s="21">
        <v>-224054.99</v>
      </c>
      <c r="F30" s="26"/>
      <c r="G30" s="26"/>
    </row>
    <row r="31" spans="1:7" ht="18" x14ac:dyDescent="0.35">
      <c r="A31" s="18"/>
      <c r="B31" s="19" t="s">
        <v>30</v>
      </c>
      <c r="C31" s="21">
        <v>502943.06</v>
      </c>
      <c r="D31" s="21">
        <v>500000</v>
      </c>
      <c r="E31" s="21">
        <v>2943.0599999999977</v>
      </c>
      <c r="F31" s="26"/>
      <c r="G31" s="26"/>
    </row>
    <row r="32" spans="1:7" ht="18" x14ac:dyDescent="0.35">
      <c r="A32" s="18"/>
      <c r="B32" s="19" t="s">
        <v>49</v>
      </c>
      <c r="C32" s="21">
        <v>39624</v>
      </c>
      <c r="D32" s="21">
        <v>50000</v>
      </c>
      <c r="E32" s="21">
        <v>-10376</v>
      </c>
      <c r="F32" s="26"/>
      <c r="G32" s="26"/>
    </row>
    <row r="33" spans="1:7" ht="18" x14ac:dyDescent="0.35">
      <c r="A33" s="18"/>
      <c r="B33" s="19" t="s">
        <v>31</v>
      </c>
      <c r="C33" s="21">
        <v>96058</v>
      </c>
      <c r="D33" s="21">
        <v>100000</v>
      </c>
      <c r="E33" s="21">
        <v>-3942</v>
      </c>
      <c r="F33" s="26"/>
      <c r="G33" s="26"/>
    </row>
    <row r="34" spans="1:7" ht="18" x14ac:dyDescent="0.35">
      <c r="A34" s="18"/>
      <c r="B34" s="19" t="s">
        <v>32</v>
      </c>
      <c r="C34" s="21">
        <v>40404.35</v>
      </c>
      <c r="D34" s="21">
        <v>70000</v>
      </c>
      <c r="E34" s="21">
        <v>-29595.65</v>
      </c>
      <c r="F34" s="26"/>
      <c r="G34" s="26"/>
    </row>
    <row r="35" spans="1:7" ht="18" x14ac:dyDescent="0.35">
      <c r="A35" s="18"/>
      <c r="B35" s="19" t="s">
        <v>33</v>
      </c>
      <c r="C35" s="21">
        <v>16358.17</v>
      </c>
      <c r="D35" s="21">
        <v>25000</v>
      </c>
      <c r="E35" s="21">
        <v>-8641.83</v>
      </c>
      <c r="F35" s="26"/>
      <c r="G35" s="26"/>
    </row>
    <row r="36" spans="1:7" ht="18" x14ac:dyDescent="0.35">
      <c r="A36" s="18"/>
      <c r="B36" s="19" t="s">
        <v>34</v>
      </c>
      <c r="C36" s="21">
        <v>87426.07</v>
      </c>
      <c r="D36" s="21">
        <v>105000</v>
      </c>
      <c r="E36" s="21">
        <v>-17573.929999999993</v>
      </c>
      <c r="F36" s="26"/>
      <c r="G36" s="26"/>
    </row>
    <row r="37" spans="1:7" ht="18" x14ac:dyDescent="0.35">
      <c r="A37" s="18"/>
      <c r="B37" s="19" t="s">
        <v>35</v>
      </c>
      <c r="C37" s="21">
        <v>152130</v>
      </c>
      <c r="D37" s="21">
        <v>145000</v>
      </c>
      <c r="E37" s="21">
        <v>7130</v>
      </c>
      <c r="F37" s="26"/>
      <c r="G37" s="26"/>
    </row>
    <row r="38" spans="1:7" ht="18" x14ac:dyDescent="0.35">
      <c r="A38" s="18"/>
      <c r="B38" s="19" t="s">
        <v>36</v>
      </c>
      <c r="C38" s="21">
        <v>169052.71</v>
      </c>
      <c r="D38" s="21">
        <v>170000</v>
      </c>
      <c r="E38" s="21">
        <v>-947.29000000000815</v>
      </c>
      <c r="F38" s="26"/>
      <c r="G38" s="26"/>
    </row>
    <row r="39" spans="1:7" ht="18" x14ac:dyDescent="0.35">
      <c r="A39" s="18"/>
      <c r="B39" s="19" t="s">
        <v>37</v>
      </c>
      <c r="C39" s="21">
        <v>283631.34999999998</v>
      </c>
      <c r="D39" s="21">
        <v>272000</v>
      </c>
      <c r="E39" s="21">
        <v>11631.349999999977</v>
      </c>
      <c r="F39" s="26"/>
      <c r="G39" s="26"/>
    </row>
    <row r="40" spans="1:7" ht="18" x14ac:dyDescent="0.35">
      <c r="A40" s="18"/>
      <c r="B40" s="19" t="s">
        <v>38</v>
      </c>
      <c r="C40" s="21">
        <v>112764</v>
      </c>
      <c r="D40" s="21">
        <v>320000</v>
      </c>
      <c r="E40" s="21">
        <v>-207236</v>
      </c>
      <c r="F40" s="26"/>
      <c r="G40" s="26"/>
    </row>
    <row r="41" spans="1:7" ht="18" x14ac:dyDescent="0.35">
      <c r="A41" s="18"/>
      <c r="B41" s="19" t="s">
        <v>23</v>
      </c>
      <c r="C41" s="21">
        <v>154363.45000000001</v>
      </c>
      <c r="D41" s="21">
        <v>300000</v>
      </c>
      <c r="E41" s="21">
        <v>-145636.54999999999</v>
      </c>
      <c r="F41" s="26"/>
      <c r="G41" s="26"/>
    </row>
    <row r="42" spans="1:7" s="1" customFormat="1" ht="18" x14ac:dyDescent="0.35">
      <c r="A42" s="18"/>
      <c r="B42" s="22" t="s">
        <v>39</v>
      </c>
      <c r="C42" s="23">
        <v>250000</v>
      </c>
      <c r="D42" s="23">
        <v>500000</v>
      </c>
      <c r="E42" s="23">
        <v>-250000</v>
      </c>
      <c r="F42" s="2"/>
      <c r="G42" s="2"/>
    </row>
    <row r="43" spans="1:7" ht="18" x14ac:dyDescent="0.35">
      <c r="A43" s="18"/>
      <c r="B43" s="19" t="s">
        <v>40</v>
      </c>
      <c r="C43" s="21">
        <v>250000</v>
      </c>
      <c r="D43" s="21">
        <v>500000</v>
      </c>
      <c r="E43" s="21">
        <v>-250000</v>
      </c>
      <c r="F43" s="26"/>
      <c r="G43" s="26"/>
    </row>
    <row r="44" spans="1:7" ht="18" x14ac:dyDescent="0.35">
      <c r="A44" s="18"/>
      <c r="B44" s="19"/>
      <c r="C44" s="21"/>
      <c r="D44" s="21"/>
      <c r="E44" s="21"/>
      <c r="F44" s="26"/>
      <c r="G44" s="26"/>
    </row>
    <row r="45" spans="1:7" s="32" customFormat="1" ht="21" x14ac:dyDescent="0.4">
      <c r="A45" s="25"/>
      <c r="B45" s="31" t="s">
        <v>41</v>
      </c>
      <c r="C45" s="33">
        <v>20100246.530000001</v>
      </c>
      <c r="D45" s="33">
        <v>20927000</v>
      </c>
      <c r="E45" s="33">
        <v>-826753.47</v>
      </c>
    </row>
    <row r="46" spans="1:7" ht="18" x14ac:dyDescent="0.35">
      <c r="A46" s="18"/>
      <c r="B46" s="19"/>
      <c r="C46" s="20"/>
      <c r="D46" s="21"/>
      <c r="E46" s="17"/>
      <c r="F46" s="26"/>
      <c r="G46" s="26"/>
    </row>
    <row r="47" spans="1:7" s="28" customFormat="1" ht="21" x14ac:dyDescent="0.4">
      <c r="A47" s="25"/>
      <c r="B47" s="37" t="s">
        <v>42</v>
      </c>
      <c r="C47" s="38">
        <f>+C45+C14</f>
        <v>733063.8900000006</v>
      </c>
      <c r="D47" s="39">
        <v>1542</v>
      </c>
      <c r="E47" s="30"/>
    </row>
    <row r="48" spans="1:7" ht="18" x14ac:dyDescent="0.35">
      <c r="A48" s="27"/>
      <c r="B48" s="26"/>
      <c r="C48" s="17"/>
      <c r="D48" s="17"/>
      <c r="E48" s="17"/>
      <c r="F48" s="26"/>
      <c r="G48" s="26"/>
    </row>
    <row r="49" spans="1:7" ht="18" x14ac:dyDescent="0.35">
      <c r="A49" s="27"/>
      <c r="B49" s="26"/>
      <c r="C49" s="17"/>
      <c r="D49" s="17"/>
      <c r="E49" s="17"/>
      <c r="F49" s="26"/>
      <c r="G49" s="26"/>
    </row>
    <row r="50" spans="1:7" ht="18" x14ac:dyDescent="0.35">
      <c r="A50" s="27"/>
      <c r="B50" s="26"/>
      <c r="C50" s="17"/>
      <c r="D50" s="17"/>
      <c r="E50" s="17"/>
      <c r="F50" s="26"/>
      <c r="G50" s="26"/>
    </row>
    <row r="51" spans="1:7" ht="18" x14ac:dyDescent="0.35">
      <c r="A51" s="27"/>
      <c r="B51" s="26"/>
      <c r="C51" s="17"/>
      <c r="D51" s="17"/>
      <c r="E51" s="17"/>
      <c r="F51" s="26"/>
      <c r="G51" s="26"/>
    </row>
    <row r="52" spans="1:7" ht="18" x14ac:dyDescent="0.35">
      <c r="A52" s="27"/>
      <c r="B52" s="26"/>
      <c r="C52" s="17"/>
      <c r="D52" s="17"/>
      <c r="E52" s="17"/>
      <c r="F52" s="26"/>
      <c r="G52" s="26"/>
    </row>
    <row r="53" spans="1:7" ht="18" x14ac:dyDescent="0.35">
      <c r="A53" s="27"/>
      <c r="B53" s="26"/>
      <c r="C53" s="17"/>
      <c r="D53" s="17"/>
      <c r="E53" s="17"/>
      <c r="F53" s="26"/>
      <c r="G53" s="26"/>
    </row>
    <row r="54" spans="1:7" ht="18" x14ac:dyDescent="0.35">
      <c r="A54" s="27"/>
      <c r="B54" s="26"/>
      <c r="C54" s="17"/>
      <c r="D54" s="17"/>
      <c r="E54" s="17"/>
      <c r="F54" s="26"/>
      <c r="G54" s="26"/>
    </row>
    <row r="55" spans="1:7" ht="18" x14ac:dyDescent="0.35">
      <c r="A55" s="27"/>
      <c r="B55" s="26"/>
      <c r="C55" s="17"/>
      <c r="D55" s="17"/>
      <c r="E55" s="17"/>
      <c r="F55" s="26"/>
      <c r="G55" s="26"/>
    </row>
    <row r="56" spans="1:7" ht="18" x14ac:dyDescent="0.35">
      <c r="A56" s="27"/>
      <c r="B56" s="26"/>
      <c r="C56" s="17"/>
      <c r="D56" s="17"/>
      <c r="E56" s="17"/>
      <c r="F56" s="26"/>
      <c r="G56" s="26"/>
    </row>
    <row r="57" spans="1:7" ht="18" x14ac:dyDescent="0.35">
      <c r="A57" s="27"/>
      <c r="B57" s="26"/>
      <c r="C57" s="17"/>
      <c r="D57" s="17"/>
      <c r="E57" s="17"/>
      <c r="F57" s="26"/>
      <c r="G57" s="26"/>
    </row>
    <row r="58" spans="1:7" ht="18" x14ac:dyDescent="0.35">
      <c r="A58" s="27"/>
      <c r="B58" s="26"/>
      <c r="C58" s="17"/>
      <c r="D58" s="17"/>
      <c r="E58" s="17"/>
      <c r="F58" s="26"/>
      <c r="G58" s="26"/>
    </row>
    <row r="59" spans="1:7" ht="18" x14ac:dyDescent="0.35">
      <c r="A59" s="27"/>
      <c r="B59" s="26"/>
      <c r="C59" s="17"/>
      <c r="D59" s="17"/>
      <c r="E59" s="17"/>
      <c r="F59" s="26"/>
      <c r="G59" s="26"/>
    </row>
    <row r="60" spans="1:7" ht="18" x14ac:dyDescent="0.35">
      <c r="A60" s="27"/>
      <c r="B60" s="26"/>
      <c r="C60" s="17"/>
      <c r="D60" s="17"/>
      <c r="E60" s="17"/>
      <c r="F60" s="26"/>
      <c r="G60" s="26"/>
    </row>
    <row r="61" spans="1:7" ht="18" x14ac:dyDescent="0.35">
      <c r="A61" s="27"/>
      <c r="B61" s="26"/>
      <c r="C61" s="17"/>
      <c r="D61" s="17"/>
      <c r="E61" s="17"/>
      <c r="F61" s="26"/>
      <c r="G61" s="26"/>
    </row>
    <row r="62" spans="1:7" ht="18" x14ac:dyDescent="0.35">
      <c r="A62" s="27"/>
      <c r="B62" s="26"/>
      <c r="C62" s="17"/>
      <c r="D62" s="17"/>
      <c r="E62" s="17"/>
      <c r="F62" s="26"/>
      <c r="G62" s="26"/>
    </row>
    <row r="63" spans="1:7" ht="18" x14ac:dyDescent="0.35">
      <c r="A63" s="27"/>
      <c r="B63" s="26"/>
      <c r="C63" s="17"/>
      <c r="D63" s="17"/>
      <c r="E63" s="17"/>
      <c r="F63" s="26"/>
      <c r="G63" s="26"/>
    </row>
    <row r="64" spans="1:7" ht="18" x14ac:dyDescent="0.35">
      <c r="A64" s="27"/>
      <c r="B64" s="26"/>
      <c r="C64" s="17"/>
      <c r="D64" s="17"/>
      <c r="E64" s="17"/>
      <c r="F64" s="26"/>
      <c r="G64" s="26"/>
    </row>
    <row r="65" spans="1:7" ht="18" x14ac:dyDescent="0.35">
      <c r="A65" s="27"/>
      <c r="B65" s="26"/>
      <c r="C65" s="17"/>
      <c r="D65" s="17"/>
      <c r="E65" s="17"/>
      <c r="F65" s="26"/>
      <c r="G65" s="26"/>
    </row>
    <row r="66" spans="1:7" ht="18" x14ac:dyDescent="0.35">
      <c r="A66" s="27"/>
      <c r="B66" s="26"/>
      <c r="C66" s="17"/>
      <c r="D66" s="17"/>
      <c r="E66" s="17"/>
      <c r="F66" s="26"/>
      <c r="G66" s="26"/>
    </row>
    <row r="67" spans="1:7" ht="18" x14ac:dyDescent="0.35">
      <c r="A67" s="27"/>
      <c r="B67" s="26"/>
      <c r="C67" s="17"/>
      <c r="D67" s="17"/>
      <c r="E67" s="17"/>
      <c r="F67" s="26"/>
      <c r="G67" s="26"/>
    </row>
    <row r="68" spans="1:7" ht="18" x14ac:dyDescent="0.35">
      <c r="A68" s="27"/>
      <c r="B68" s="26"/>
      <c r="C68" s="17"/>
      <c r="D68" s="17"/>
      <c r="E68" s="17"/>
      <c r="F68" s="26"/>
      <c r="G68" s="26"/>
    </row>
    <row r="69" spans="1:7" ht="18" x14ac:dyDescent="0.35">
      <c r="A69" s="27"/>
      <c r="B69" s="26"/>
      <c r="C69" s="17"/>
      <c r="D69" s="17"/>
      <c r="E69" s="17"/>
      <c r="F69" s="26"/>
      <c r="G69" s="26"/>
    </row>
    <row r="70" spans="1:7" ht="18" x14ac:dyDescent="0.35">
      <c r="A70" s="27"/>
      <c r="B70" s="26"/>
      <c r="C70" s="17"/>
      <c r="D70" s="17"/>
      <c r="E70" s="17"/>
      <c r="F70" s="26"/>
      <c r="G70" s="26"/>
    </row>
    <row r="71" spans="1:7" ht="18" x14ac:dyDescent="0.35">
      <c r="A71" s="27"/>
      <c r="B71" s="26"/>
      <c r="C71" s="17"/>
      <c r="D71" s="17"/>
      <c r="E71" s="17"/>
      <c r="F71" s="26"/>
      <c r="G71" s="26"/>
    </row>
    <row r="72" spans="1:7" ht="18" x14ac:dyDescent="0.35">
      <c r="A72" s="27"/>
      <c r="B72" s="26"/>
      <c r="C72" s="17"/>
      <c r="D72" s="17"/>
      <c r="E72" s="17"/>
      <c r="F72" s="26"/>
      <c r="G72" s="26"/>
    </row>
    <row r="73" spans="1:7" ht="18" x14ac:dyDescent="0.35">
      <c r="A73" s="27"/>
      <c r="B73" s="26"/>
      <c r="C73" s="17"/>
      <c r="D73" s="17"/>
      <c r="E73" s="17"/>
      <c r="F73" s="26"/>
      <c r="G73" s="2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jednotlivo</vt:lpstr>
      <vt:lpstr>celkom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Vojtek</dc:creator>
  <cp:lastModifiedBy>Milan Vojtek</cp:lastModifiedBy>
  <cp:lastPrinted>2021-05-31T07:39:14Z</cp:lastPrinted>
  <dcterms:created xsi:type="dcterms:W3CDTF">2021-04-30T08:28:52Z</dcterms:created>
  <dcterms:modified xsi:type="dcterms:W3CDTF">2021-06-18T10:07:27Z</dcterms:modified>
</cp:coreProperties>
</file>