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hidePivotFieldList="1"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E:\VS SFZ za rok 2020\"/>
    </mc:Choice>
  </mc:AlternateContent>
  <xr:revisionPtr revIDLastSave="0" documentId="13_ncr:1_{53E6754C-B65E-43B5-B15B-9EFC56B0B60A}" xr6:coauthVersionLast="47" xr6:coauthVersionMax="47" xr10:uidLastSave="{00000000-0000-0000-0000-000000000000}"/>
  <bookViews>
    <workbookView xWindow="29280" yWindow="270" windowWidth="21480" windowHeight="15330" xr2:uid="{00000000-000D-0000-FFFF-FFFF00000000}"/>
  </bookViews>
  <sheets>
    <sheet name="investície" sheetId="20" r:id="rId1"/>
    <sheet name="majetok" sheetId="1" state="hidden" r:id="rId2"/>
    <sheet name="Hárok3" sheetId="3" state="hidden" r:id="rId3"/>
    <sheet name="Hárok4" sheetId="4" state="hidden" r:id="rId4"/>
  </sheets>
  <calcPr calcId="191029" concurrentCalc="0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7" i="20" l="1"/>
  <c r="E45" i="20"/>
  <c r="E8" i="20"/>
  <c r="E16" i="20"/>
  <c r="E18" i="20"/>
  <c r="E22" i="20"/>
  <c r="E24" i="20"/>
  <c r="E30" i="20"/>
  <c r="E34" i="20"/>
  <c r="E36" i="20"/>
  <c r="E47" i="20"/>
  <c r="E58" i="20"/>
  <c r="E61" i="20"/>
  <c r="F16" i="20"/>
  <c r="F34" i="20"/>
  <c r="F22" i="20"/>
  <c r="F30" i="20"/>
  <c r="F8" i="20"/>
  <c r="F61" i="20"/>
  <c r="F36" i="20"/>
  <c r="D83" i="3"/>
  <c r="E83" i="3"/>
  <c r="M17" i="3"/>
  <c r="O17" i="3"/>
  <c r="P17" i="3"/>
  <c r="O6" i="3"/>
  <c r="O7" i="3"/>
  <c r="P7" i="3"/>
  <c r="O10" i="3"/>
  <c r="P10" i="3"/>
  <c r="O13" i="3"/>
  <c r="P13" i="3"/>
  <c r="M21" i="3"/>
  <c r="M11" i="3"/>
  <c r="M19" i="3"/>
  <c r="M18" i="3"/>
  <c r="O18" i="3"/>
  <c r="P18" i="3"/>
  <c r="M15" i="3"/>
  <c r="M14" i="3"/>
  <c r="O14" i="3"/>
  <c r="P14" i="3"/>
  <c r="M12" i="3"/>
  <c r="M9" i="3"/>
  <c r="M20" i="3"/>
  <c r="N19" i="3"/>
  <c r="O19" i="3"/>
  <c r="P19" i="3"/>
  <c r="N18" i="3"/>
  <c r="N16" i="3"/>
  <c r="O16" i="3"/>
  <c r="P16" i="3"/>
  <c r="N15" i="3"/>
  <c r="N8" i="3"/>
  <c r="N22" i="3"/>
  <c r="L8" i="3"/>
  <c r="L9" i="3"/>
  <c r="L12" i="3"/>
  <c r="L13" i="3"/>
  <c r="L16" i="3"/>
  <c r="L17" i="3"/>
  <c r="L18" i="3"/>
  <c r="L19" i="3"/>
  <c r="L21" i="3"/>
  <c r="L5" i="3"/>
  <c r="H21" i="3"/>
  <c r="H20" i="3"/>
  <c r="H19" i="3"/>
  <c r="H18" i="3"/>
  <c r="H16" i="3"/>
  <c r="H13" i="3"/>
  <c r="H12" i="3"/>
  <c r="H11" i="3"/>
  <c r="H9" i="3"/>
  <c r="H8" i="3"/>
  <c r="H5" i="3"/>
  <c r="N21" i="3"/>
  <c r="N11" i="3"/>
  <c r="N20" i="3"/>
  <c r="H94" i="4"/>
  <c r="G94" i="4"/>
  <c r="F94" i="4"/>
  <c r="D94" i="4"/>
  <c r="C94" i="4"/>
  <c r="E93" i="4"/>
  <c r="E92" i="4"/>
  <c r="E94" i="4"/>
  <c r="H91" i="4"/>
  <c r="G91" i="4"/>
  <c r="F91" i="4"/>
  <c r="D91" i="4"/>
  <c r="C91" i="4"/>
  <c r="E90" i="4"/>
  <c r="E89" i="4"/>
  <c r="E88" i="4"/>
  <c r="E91" i="4"/>
  <c r="H87" i="4"/>
  <c r="G87" i="4"/>
  <c r="F87" i="4"/>
  <c r="E86" i="4"/>
  <c r="E87" i="4"/>
  <c r="D87" i="4"/>
  <c r="C87" i="4"/>
  <c r="H85" i="4"/>
  <c r="G85" i="4"/>
  <c r="F85" i="4"/>
  <c r="D85" i="4"/>
  <c r="C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85" i="4"/>
  <c r="H68" i="4"/>
  <c r="E68" i="4"/>
  <c r="H67" i="4"/>
  <c r="E67" i="4"/>
  <c r="H66" i="4"/>
  <c r="G66" i="4"/>
  <c r="F66" i="4"/>
  <c r="D66" i="4"/>
  <c r="C66" i="4"/>
  <c r="E65" i="4"/>
  <c r="E64" i="4"/>
  <c r="E63" i="4"/>
  <c r="E66" i="4"/>
  <c r="E61" i="4"/>
  <c r="E62" i="4"/>
  <c r="H58" i="4"/>
  <c r="H60" i="4"/>
  <c r="G60" i="4"/>
  <c r="F60" i="4"/>
  <c r="D60" i="4"/>
  <c r="C60" i="4"/>
  <c r="E59" i="4"/>
  <c r="E58" i="4"/>
  <c r="E57" i="4"/>
  <c r="E56" i="4"/>
  <c r="E60" i="4"/>
  <c r="H55" i="4"/>
  <c r="G55" i="4"/>
  <c r="F52" i="4"/>
  <c r="F55" i="4"/>
  <c r="D55" i="4"/>
  <c r="C55" i="4"/>
  <c r="E54" i="4"/>
  <c r="E53" i="4"/>
  <c r="E55" i="4"/>
  <c r="E52" i="4"/>
  <c r="E51" i="4"/>
  <c r="H38" i="4"/>
  <c r="H50" i="4"/>
  <c r="G50" i="4"/>
  <c r="F50" i="4"/>
  <c r="D50" i="4"/>
  <c r="C50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50" i="4"/>
  <c r="E29" i="4"/>
  <c r="H28" i="4"/>
  <c r="G28" i="4"/>
  <c r="F28" i="4"/>
  <c r="D28" i="4"/>
  <c r="C28" i="4"/>
  <c r="E27" i="4"/>
  <c r="E26" i="4"/>
  <c r="E28" i="4"/>
  <c r="E24" i="4"/>
  <c r="E25" i="4"/>
  <c r="H23" i="4"/>
  <c r="G23" i="4"/>
  <c r="F23" i="4"/>
  <c r="D23" i="4"/>
  <c r="C23" i="4"/>
  <c r="E22" i="4"/>
  <c r="E23" i="4"/>
  <c r="H21" i="4"/>
  <c r="G21" i="4"/>
  <c r="F21" i="4"/>
  <c r="F13" i="4"/>
  <c r="F95" i="4"/>
  <c r="F15" i="4"/>
  <c r="D21" i="4"/>
  <c r="C21" i="4"/>
  <c r="E20" i="4"/>
  <c r="E19" i="4"/>
  <c r="E18" i="4"/>
  <c r="E17" i="4"/>
  <c r="E16" i="4"/>
  <c r="H15" i="4"/>
  <c r="G15" i="4"/>
  <c r="E14" i="4"/>
  <c r="E15" i="4"/>
  <c r="D15" i="4"/>
  <c r="C15" i="4"/>
  <c r="H3" i="4"/>
  <c r="H4" i="4"/>
  <c r="H5" i="4"/>
  <c r="H6" i="4"/>
  <c r="H7" i="4"/>
  <c r="H8" i="4"/>
  <c r="H9" i="4"/>
  <c r="H10" i="4"/>
  <c r="H11" i="4"/>
  <c r="H12" i="4"/>
  <c r="G13" i="4"/>
  <c r="D13" i="4"/>
  <c r="C12" i="4"/>
  <c r="C13" i="4"/>
  <c r="E11" i="4"/>
  <c r="E10" i="4"/>
  <c r="E9" i="4"/>
  <c r="E8" i="4"/>
  <c r="E7" i="4"/>
  <c r="E6" i="4"/>
  <c r="E5" i="4"/>
  <c r="E4" i="4"/>
  <c r="E3" i="4"/>
  <c r="C22" i="3"/>
  <c r="B22" i="3"/>
  <c r="J20" i="3"/>
  <c r="I20" i="3"/>
  <c r="D17" i="3"/>
  <c r="D22" i="3"/>
  <c r="H22" i="3"/>
  <c r="K11" i="3"/>
  <c r="L11" i="3"/>
  <c r="M22" i="3"/>
  <c r="P5" i="3"/>
  <c r="E21" i="4"/>
  <c r="H17" i="3"/>
  <c r="N12" i="3"/>
  <c r="O12" i="3"/>
  <c r="P12" i="3"/>
  <c r="C95" i="4"/>
  <c r="O9" i="3"/>
  <c r="P9" i="3"/>
  <c r="O11" i="3"/>
  <c r="P11" i="3"/>
  <c r="K20" i="3"/>
  <c r="G95" i="4"/>
  <c r="D95" i="4"/>
  <c r="H13" i="4"/>
  <c r="H96" i="4"/>
  <c r="O20" i="3"/>
  <c r="P20" i="3"/>
  <c r="O8" i="3"/>
  <c r="L20" i="3"/>
  <c r="K22" i="3"/>
  <c r="L22" i="3"/>
  <c r="O21" i="3"/>
  <c r="P21" i="3"/>
  <c r="E12" i="4"/>
  <c r="E13" i="4"/>
  <c r="E96" i="4"/>
  <c r="O15" i="3"/>
  <c r="P15" i="3"/>
  <c r="P8" i="3"/>
  <c r="O22" i="3"/>
  <c r="P22" i="3"/>
</calcChain>
</file>

<file path=xl/sharedStrings.xml><?xml version="1.0" encoding="utf-8"?>
<sst xmlns="http://schemas.openxmlformats.org/spreadsheetml/2006/main" count="977" uniqueCount="721">
  <si>
    <t>Hodnoty</t>
  </si>
  <si>
    <t>Stredisko</t>
  </si>
  <si>
    <t>Zákazka</t>
  </si>
  <si>
    <t>Činnosť</t>
  </si>
  <si>
    <t xml:space="preserve"> Príjmy</t>
  </si>
  <si>
    <t xml:space="preserve"> Výdaje</t>
  </si>
  <si>
    <t>Rozdiel</t>
  </si>
  <si>
    <t>ADMINISTRATÍVA</t>
  </si>
  <si>
    <t>IT</t>
  </si>
  <si>
    <t>IT - Prevádzka ISSF</t>
  </si>
  <si>
    <t>IT - Prispevok na telekom. služby RFZ a ObFZ</t>
  </si>
  <si>
    <t>IT - SAP/Služby podpory/HW prevádzka</t>
  </si>
  <si>
    <t>IT - Softvérové licencie</t>
  </si>
  <si>
    <t>IT - správa siete a servehousing</t>
  </si>
  <si>
    <t>IT - Telekomunikačné služby</t>
  </si>
  <si>
    <t>IT - úpravy ISSF a BP</t>
  </si>
  <si>
    <t>Modul reprezentácií a turnajov pre www stranku</t>
  </si>
  <si>
    <t>Online vzdelavanie a testovanie (Rozhodcovia, treneri a ine)</t>
  </si>
  <si>
    <t>Registracne preukazy SFZ a SDS</t>
  </si>
  <si>
    <t>IT - Copy &amp; print</t>
  </si>
  <si>
    <t>LPO</t>
  </si>
  <si>
    <t>LEG - Konferencia šport a právo a Zákon o športe</t>
  </si>
  <si>
    <t>LEG - Memoriál Milana Hanzela</t>
  </si>
  <si>
    <t>LEG - Právny systém informácií (EPI) a zákony</t>
  </si>
  <si>
    <t>LEG - Príprava predpisov SFZ</t>
  </si>
  <si>
    <t>LEG - Vzdelávanie - semináre, kurzy, školenia UEFA</t>
  </si>
  <si>
    <t>MZDY</t>
  </si>
  <si>
    <t>Aparat SFZ</t>
  </si>
  <si>
    <t>Ostatné pers. Náklady/Rozvoj Fut.</t>
  </si>
  <si>
    <t>MZDY REGIONY A OBLASTI</t>
  </si>
  <si>
    <t>BRATISLAVSKY FUTBALOVY ZVAZ</t>
  </si>
  <si>
    <t>MFZ Kosice</t>
  </si>
  <si>
    <t>ObFZ Banska Bystrica</t>
  </si>
  <si>
    <t>ObFZ Bardejov</t>
  </si>
  <si>
    <t>ObfZ Bratislava-mesto</t>
  </si>
  <si>
    <t>ObfZ Bratislava-vidiek</t>
  </si>
  <si>
    <t>ObFZ Dolny Kubin</t>
  </si>
  <si>
    <t>ObFZ Dunajska Streda</t>
  </si>
  <si>
    <t>ObFZ Galanta</t>
  </si>
  <si>
    <t>ObFZ Humenne</t>
  </si>
  <si>
    <t>ObFZ Komárno</t>
  </si>
  <si>
    <t>ObFZ Kosice -okolie</t>
  </si>
  <si>
    <t>ObFZ Kysuce</t>
  </si>
  <si>
    <t>ObFZ Levice</t>
  </si>
  <si>
    <t>ObFZ Liptovsky Mikulas</t>
  </si>
  <si>
    <t>ObFZ Lucenec</t>
  </si>
  <si>
    <t>ObFZ Martin</t>
  </si>
  <si>
    <t>ObFZ Michalovce</t>
  </si>
  <si>
    <t>ObFZ Nitra</t>
  </si>
  <si>
    <t>ObFZ Nove Zamky</t>
  </si>
  <si>
    <t>ObFZ Povazska Bystrica</t>
  </si>
  <si>
    <t>ObFZ Presov</t>
  </si>
  <si>
    <t>ObFZ Prievidza</t>
  </si>
  <si>
    <t>ObFZ Rimavska Sobota</t>
  </si>
  <si>
    <t>ObFZ Roznava</t>
  </si>
  <si>
    <t>ObFZ Senica</t>
  </si>
  <si>
    <t>ObFZ Spisska Nova Ves</t>
  </si>
  <si>
    <t>ObFZ Stara Lubovna</t>
  </si>
  <si>
    <t>ObFZ Topolcany</t>
  </si>
  <si>
    <t>ObFZ Trebisov</t>
  </si>
  <si>
    <t>ObFZ Trencin</t>
  </si>
  <si>
    <t>ObFZ Trnava</t>
  </si>
  <si>
    <t>ObFZ Velky Krtis</t>
  </si>
  <si>
    <t>ObFZ Vranov nad Toplou</t>
  </si>
  <si>
    <t>ObFZ Ziar nad Hronom</t>
  </si>
  <si>
    <t>ObFZ Zilina</t>
  </si>
  <si>
    <t>ObFZ Zvolen</t>
  </si>
  <si>
    <t>Ondavsky futbalovy zvaz</t>
  </si>
  <si>
    <t>Podtatransky futbalovy zvaz</t>
  </si>
  <si>
    <t>STREDOSLOVENSKY FUTBALOVY ZVAZ</t>
  </si>
  <si>
    <t>VYCHODOSLOVENSKY FUTBALOVY ZVAZ</t>
  </si>
  <si>
    <t>ZAPADOSLOVENSKY FUTBALOVY ZVAZ</t>
  </si>
  <si>
    <t>NTC</t>
  </si>
  <si>
    <t>NTC Poprad (2713)</t>
  </si>
  <si>
    <t>NTC Senec (2713)</t>
  </si>
  <si>
    <t>PR</t>
  </si>
  <si>
    <t>PR - služby</t>
  </si>
  <si>
    <t>PR – Materiálno technické zabezpečenie</t>
  </si>
  <si>
    <t>PRISPEVKY REG.</t>
  </si>
  <si>
    <t>Sekretariát SFZ</t>
  </si>
  <si>
    <t>Daňové náklady</t>
  </si>
  <si>
    <t>Integrita futbalu</t>
  </si>
  <si>
    <t>MŠ NTC Poprad - rozpustenie dotacie/odpisov</t>
  </si>
  <si>
    <t>Náklady z úverov (úroky, poplatky)</t>
  </si>
  <si>
    <t>Odpisy a časové rozpúšťanie</t>
  </si>
  <si>
    <t>Štadióny – náklady spojené s projektom</t>
  </si>
  <si>
    <t>ÚSEK GENERÁLNEHO SEKRETÁRA</t>
  </si>
  <si>
    <t>GS - A - KMS Play off doma, 11/2017</t>
  </si>
  <si>
    <t>GS - A- PZ doma , 03/2017</t>
  </si>
  <si>
    <t>GS - A PZ doma, 06/2017</t>
  </si>
  <si>
    <t>GS - Bezpečnosť na štadónoch</t>
  </si>
  <si>
    <t>GS - Bilaterálne partnerské stretnutia</t>
  </si>
  <si>
    <t>GS - Jubileá</t>
  </si>
  <si>
    <t>GS - Konferencia pravidelná</t>
  </si>
  <si>
    <t>GS - Kongresy FIFA a UEFA – GS, PR a člen VV SFZ</t>
  </si>
  <si>
    <t>GS - Koordinácia styku s fanúšikmi</t>
  </si>
  <si>
    <t>GS - Reprezentačné - náklady na projekt štadióny</t>
  </si>
  <si>
    <t>GS - Rezprezentačné prezident</t>
  </si>
  <si>
    <t>GS - Slovnaft Cup</t>
  </si>
  <si>
    <t>GS - Stretnutie sekretárov RFZ a ObFZ</t>
  </si>
  <si>
    <t>GS - Úsek generálneho sekretára</t>
  </si>
  <si>
    <t>GS - Vstupenky na zápasy zahraničie</t>
  </si>
  <si>
    <t>GS - Výjazdové pracovné zasadnutie SFZ</t>
  </si>
  <si>
    <t>GS - Výkonný výbor SFZ</t>
  </si>
  <si>
    <t>GS - A - KMS Malta vonku</t>
  </si>
  <si>
    <t>GS - A - KMS Litva vonku</t>
  </si>
  <si>
    <t>GS - A - KMS Slovinsko doma</t>
  </si>
  <si>
    <t>GS - A - KMS Anglicko vonku</t>
  </si>
  <si>
    <t>GS - A - KMS Skotsko vonku</t>
  </si>
  <si>
    <t>GS - A - KMS Malta doma</t>
  </si>
  <si>
    <t>ADMINISTRATÍVA Celková hodnota</t>
  </si>
  <si>
    <t>KLUBOVÉ SÚŤAŽE</t>
  </si>
  <si>
    <t>EURÓPSKA LIGA</t>
  </si>
  <si>
    <t>UEFA Európska Liga a Liga majstrov</t>
  </si>
  <si>
    <t>FORTUNA LIGA</t>
  </si>
  <si>
    <t>FL - Jarná časť</t>
  </si>
  <si>
    <t>FL - Jesenná časť</t>
  </si>
  <si>
    <t>II. LIGA</t>
  </si>
  <si>
    <t>2L-Jarná časť</t>
  </si>
  <si>
    <t>2L-Jesenná časť</t>
  </si>
  <si>
    <t>SLOVENSKÝ POHÁR</t>
  </si>
  <si>
    <t>SP - SLOVENSKÝ POHÁR MUŽI – SLOVNAFT CUP</t>
  </si>
  <si>
    <t>SUPERPOHÁR</t>
  </si>
  <si>
    <t>SP - SUPER POHÁR/ČESKOSLOVENSKÝ POHÁR</t>
  </si>
  <si>
    <t>KLUBOVÉ SÚŤAŽE Celková hodnota</t>
  </si>
  <si>
    <t>KONVENCIA A VZDELÁVANIE</t>
  </si>
  <si>
    <t>KONVENCIA R</t>
  </si>
  <si>
    <t>KONV - Náborové aktivity + príspevok pre ObFZ</t>
  </si>
  <si>
    <t>KONV - Prísp. na činnosť špecializovaných PR + AAR</t>
  </si>
  <si>
    <t>KONV - Prísp. na vzdel. rozhodcov a del. futsalu</t>
  </si>
  <si>
    <t>KONV - Seminár pre výber R – Ženy SFZ</t>
  </si>
  <si>
    <t>KONV - Seminár programu Talent &amp; Mentor</t>
  </si>
  <si>
    <t>KONV - Technika pre účely rozhodovania</t>
  </si>
  <si>
    <t>KONV - Testovanie z pravidiel futbalu + doplnky PF</t>
  </si>
  <si>
    <t>KONV - Tréning. kemp pre skupinu TOP</t>
  </si>
  <si>
    <t>KONV - Workshop pre PR SFZ</t>
  </si>
  <si>
    <t>KONV - Zmluvne činnosti konvencie</t>
  </si>
  <si>
    <t>KONV- Reg.FZ: T&amp;M programy, semináre DS-PR, lektori</t>
  </si>
  <si>
    <t>VZDELÁVANIE DELEGÁTOV STRETNUTÍ</t>
  </si>
  <si>
    <t>DS - Seminár - letný</t>
  </si>
  <si>
    <t>DS - Seminár - zimný</t>
  </si>
  <si>
    <t>DS - Školenia delegátov stretnutí RFZ a ObFZ</t>
  </si>
  <si>
    <t>DS - Školenia delegátov stretnutí SFZ - workshop</t>
  </si>
  <si>
    <t>VZDELÁVANIE ROZHODCOV</t>
  </si>
  <si>
    <t>ROZH - fyzické previerky rozhodcov a rozhodkýň SFZ</t>
  </si>
  <si>
    <t>ROZH - Letný doškolovací seminár rozhodcov a DPR SFZ</t>
  </si>
  <si>
    <t>ROZH - predlicenčný seminár rozhodcov a PR SFZ</t>
  </si>
  <si>
    <t>ROZH - seminár licenčných komisárov</t>
  </si>
  <si>
    <t>ROZH - Tlmočenie, preklady</t>
  </si>
  <si>
    <t>ROZH - ZASADNUTIA KR SFZ S KR RFZ A OBFZ</t>
  </si>
  <si>
    <t>ROZH - Zimný doškolovací seminár rozhodcov a DPR SFZ</t>
  </si>
  <si>
    <t>VZDELÁVANIE ZDRAVOTNÍCKYCH PRACOVNÍKOV</t>
  </si>
  <si>
    <t>ZDRT - Vzdelávanie zdravotníckych pracovníkov</t>
  </si>
  <si>
    <t>VZDELÁVANIE TRÉNEROV</t>
  </si>
  <si>
    <t>TREN - Školenie trénerov – SFZ FUTSAL 2017</t>
  </si>
  <si>
    <t>TREN - Školenie trénerov – UEFA FUTSAL UEFA B</t>
  </si>
  <si>
    <t>TREN - ŠKOLENIE UEFA A 2016</t>
  </si>
  <si>
    <t>TREN - ŠKOLENIE UEFA A 2017</t>
  </si>
  <si>
    <t>TREN - Školenie UEFA A reprezentanti 16 / 17</t>
  </si>
  <si>
    <t>TREN - ŠKOLENIE UEFA Elite Youth A 2017</t>
  </si>
  <si>
    <t>TREN - ŠKOLENIE UEFA GK A 2017</t>
  </si>
  <si>
    <t>TREN - ŠKOLENIE UEFA PRO 16/17</t>
  </si>
  <si>
    <t>TREN - ŠKOLENIE GC</t>
  </si>
  <si>
    <t>TREN - KaS/ Konferencia trénerov</t>
  </si>
  <si>
    <t>TREN - KaS/ Seminár trénerov brankári</t>
  </si>
  <si>
    <t>TREN - KaS/ Seminár trénerov UEFA GS C</t>
  </si>
  <si>
    <t>TREN - KaS/ Seminár Lektori</t>
  </si>
  <si>
    <t>TREN - KaS/ Seminár trénerov – FUTSAL</t>
  </si>
  <si>
    <t>TREN - KaS/ Seminár trénerov – LIGA</t>
  </si>
  <si>
    <t>TREN - KaS/ Seminár trénerov – MLÁDEŽ</t>
  </si>
  <si>
    <t>TREN - KaS/ Seminár trénerov – ŽENY</t>
  </si>
  <si>
    <t>TREN - KaS/ Seminár trénerov UEFA B</t>
  </si>
  <si>
    <t>TREN - KaS/ Seminár UEFA PRO / A</t>
  </si>
  <si>
    <t>TREN - Činnosť/ Vzdelávanie trénerov - odmeny</t>
  </si>
  <si>
    <t>TREN - Činnosť/ Vzdelávanie UEFA</t>
  </si>
  <si>
    <t>TREN - Činnosť/ Prijímačky</t>
  </si>
  <si>
    <t>TREN - Činnosť/ Materiálno technické zabezpečenie</t>
  </si>
  <si>
    <t>TREN - Činnosť/ STÁŽE TRÉNEROV SFZ</t>
  </si>
  <si>
    <t>TREN - Činnosť/Rôzne</t>
  </si>
  <si>
    <t>KONVENCIA A VZDELÁVANIE Celková hodnota</t>
  </si>
  <si>
    <t>MLÁDEŽ A ROZVOJ</t>
  </si>
  <si>
    <t>Futbalové akadémie, ÚTM, Čakatelia</t>
  </si>
  <si>
    <t>Česko - slovenský pohár</t>
  </si>
  <si>
    <t>Futbalové akadémie, ÚTM odmeny 7-12</t>
  </si>
  <si>
    <t>MTZ</t>
  </si>
  <si>
    <t>SAP prevádzka</t>
  </si>
  <si>
    <t>UEFA Youth League</t>
  </si>
  <si>
    <t>ÚTM a Grassroots odmeny 1-6</t>
  </si>
  <si>
    <t>SAP implementácia - jednorazovo</t>
  </si>
  <si>
    <t>GRts ŠKOLSKÉ SÚŤAŽE</t>
  </si>
  <si>
    <t>Coca Cola Cup</t>
  </si>
  <si>
    <t>McDonalds Cup</t>
  </si>
  <si>
    <t>Školský pohár SFZ</t>
  </si>
  <si>
    <t>GRts TURNAJE</t>
  </si>
  <si>
    <t>Halová sezóna mládeže chlapcov 16/17</t>
  </si>
  <si>
    <t>Halová sezóna mládeže chlapcov 17/18</t>
  </si>
  <si>
    <t>Majstrovstvá SR starších žiakov</t>
  </si>
  <si>
    <t>Mini Champions Liga</t>
  </si>
  <si>
    <t>Športovo-talentovaná mládež</t>
  </si>
  <si>
    <t>PPT - Letné športové sústredenia BFZ, ZsFZ, SsFZ, VsFZ</t>
  </si>
  <si>
    <t>PPT - MTZ</t>
  </si>
  <si>
    <t>PPT - Príprava ObFZ U12 - U14</t>
  </si>
  <si>
    <t>PPT - Príprava RFZ U12 - U15</t>
  </si>
  <si>
    <t>PPT - regionálny turnaj U14 máj</t>
  </si>
  <si>
    <t>PPT - regionálny turnaj U14 september</t>
  </si>
  <si>
    <t>PPT - regionálny turnaj U15 - Memoriál G. Princa</t>
  </si>
  <si>
    <t>ÚMaR - rozvoj a podpora</t>
  </si>
  <si>
    <t>Administrácia a ocenenia súťaží mládeže</t>
  </si>
  <si>
    <t>Kontrolná a edukačná činnosť</t>
  </si>
  <si>
    <t>Metodická činnosť pre kluby mládeže</t>
  </si>
  <si>
    <t>MTZ-administratíva</t>
  </si>
  <si>
    <t>Podpora klubov a turnajov</t>
  </si>
  <si>
    <t>Správa programu na zber údajov pre trénerov</t>
  </si>
  <si>
    <t>Školenia, semináre a porady</t>
  </si>
  <si>
    <t>Úložisko - zber videozáznamov</t>
  </si>
  <si>
    <t>ÚMaR-mzdy mládež a rozvoj</t>
  </si>
  <si>
    <t>ŽF KLUBY ČINNOSŤ</t>
  </si>
  <si>
    <t>Činnosť - dievčatá - klub č. 1</t>
  </si>
  <si>
    <t>Činnosť - dievčatá - klub č. 10</t>
  </si>
  <si>
    <t>Činnosť - dievčatá - klub č. 11</t>
  </si>
  <si>
    <t>Činnosť - dievčatá - klub č. 12</t>
  </si>
  <si>
    <t>Činnosť - dievčatá - klub č. 13</t>
  </si>
  <si>
    <t>Činnosť - dievčatá - klub č. 14</t>
  </si>
  <si>
    <t>Činnosť - dievčatá - klub č. 15</t>
  </si>
  <si>
    <t>Činnosť - dievčatá - klub č. 16</t>
  </si>
  <si>
    <t>Činnosť - dievčatá - klub č. 17</t>
  </si>
  <si>
    <t>Činnosť - dievčatá - klub č. 18</t>
  </si>
  <si>
    <t>Činnosť - dievčatá - klub č. 19</t>
  </si>
  <si>
    <t>Činnosť - dievčatá - klub č. 2</t>
  </si>
  <si>
    <t>Činnosť - dievčatá - klub č. 20</t>
  </si>
  <si>
    <t>Činnosť - dievčatá - klub č. 21</t>
  </si>
  <si>
    <t>Činnosť - dievčatá - klub č. 22</t>
  </si>
  <si>
    <t>Činnosť - dievčatá - klub č. 23</t>
  </si>
  <si>
    <t>Činnosť - dievčatá - klub č. 24</t>
  </si>
  <si>
    <t>Činnosť - dievčatá - klub č. 25</t>
  </si>
  <si>
    <t>Činnosť - dievčatá - klub č. 26</t>
  </si>
  <si>
    <t>Činnosť - dievčatá - klub č. 27</t>
  </si>
  <si>
    <t>Činnosť - dievčatá - klub č. 28</t>
  </si>
  <si>
    <t>Činnosť - dievčatá - klub č. 29</t>
  </si>
  <si>
    <t>Činnosť - dievčatá - klub č. 3</t>
  </si>
  <si>
    <t>Činnosť - dievčatá - klub č. 30</t>
  </si>
  <si>
    <t>Činnosť - dievčatá - klub č. 31</t>
  </si>
  <si>
    <t>Činnosť - dievčatá - klub č. 32</t>
  </si>
  <si>
    <t>Činnosť - dievčatá - klub č. 33</t>
  </si>
  <si>
    <t>Činnosť - dievčatá - klub č. 34</t>
  </si>
  <si>
    <t>Činnosť - dievčatá - klub č. 35</t>
  </si>
  <si>
    <t>Činnosť - dievčatá - klub č. 36</t>
  </si>
  <si>
    <t>Činnosť - dievčatá - klub č. 37</t>
  </si>
  <si>
    <t>Činnosť - dievčatá - klub č. 38</t>
  </si>
  <si>
    <t>Činnosť - dievčatá - klub č. 39</t>
  </si>
  <si>
    <t>Činnosť - dievčatá - klub č. 4</t>
  </si>
  <si>
    <t>Činnosť - dievčatá - klub č. 40</t>
  </si>
  <si>
    <t>Činnosť - dievčatá - klub č. 41</t>
  </si>
  <si>
    <t>Činnosť - dievčatá - klub č. 42</t>
  </si>
  <si>
    <t>Činnosť - dievčatá - klub č. 43</t>
  </si>
  <si>
    <t>Činnosť - dievčatá - klub č. 44</t>
  </si>
  <si>
    <t>Činnosť - dievčatá - klub č. 45</t>
  </si>
  <si>
    <t>Činnosť - dievčatá - klub č. 46</t>
  </si>
  <si>
    <t>Činnosť - dievčatá - klub č. 47</t>
  </si>
  <si>
    <t>Činnosť - dievčatá - klub č. 48</t>
  </si>
  <si>
    <t>Činnosť - dievčatá - klub č. 49</t>
  </si>
  <si>
    <t>Činnosť - dievčatá - klub č. 5</t>
  </si>
  <si>
    <t>Činnosť - dievčatá - klub č. 50</t>
  </si>
  <si>
    <t>Činnosť - dievčatá - klub č. 51</t>
  </si>
  <si>
    <t>Činnosť - dievčatá - klub č. 52</t>
  </si>
  <si>
    <t>Činnosť - dievčatá - klub č. 53</t>
  </si>
  <si>
    <t>Činnosť - dievčatá - klub č. 54</t>
  </si>
  <si>
    <t>Činnosť - dievčatá - klub č. 55</t>
  </si>
  <si>
    <t>Činnosť - dievčatá - klub č. 56</t>
  </si>
  <si>
    <t>Činnosť - dievčatá - klub č. 57</t>
  </si>
  <si>
    <t>Činnosť - dievčatá - klub č. 58</t>
  </si>
  <si>
    <t>Činnosť - dievčatá - klub č. 59</t>
  </si>
  <si>
    <t>Činnosť - dievčatá - klub č. 6</t>
  </si>
  <si>
    <t>Činnosť - dievčatá - klub č. 60</t>
  </si>
  <si>
    <t>Činnosť - dievčatá - klub č. 7</t>
  </si>
  <si>
    <t>Činnosť - dievčatá - klub č. 8</t>
  </si>
  <si>
    <t>Činnosť - dievčatá - klub č. 9</t>
  </si>
  <si>
    <t>ŽF-rozvoj ženského futbalu</t>
  </si>
  <si>
    <t xml:space="preserve">ŽF Rozvoj - Podpora turnajov </t>
  </si>
  <si>
    <t>ŽF Rozvoj - Regionálny turnaj WU14 jar</t>
  </si>
  <si>
    <t>ŽF Rozvoj - Regionálny turnaj WU14 jeseň</t>
  </si>
  <si>
    <t>ŽF Rozvoj - Prípravné zápasy regionálnych výberov dievčat</t>
  </si>
  <si>
    <t>ŽF Rozvoj - Príprava regionálnych výberov WU12-WU15 BFZ</t>
  </si>
  <si>
    <t>ŽF Rozvoj - Príprava regionálnych výberov WU12-WU15 ZsFZ</t>
  </si>
  <si>
    <t>ŽF Rozvoj - Príprava regionálnych výberov WU12-WU15 SsFZ</t>
  </si>
  <si>
    <t>ŽF Rozvoj - Príprava regionálnych výberov WU12-WU15 VsFZ</t>
  </si>
  <si>
    <t>ŽF Rozvoj - Majstrovstvá SR žiačok</t>
  </si>
  <si>
    <t>ŽF Rozvoj - Halová sezóna dievčat-žiačky 2015/2016</t>
  </si>
  <si>
    <t>ŽF Rozvoj - Halová sezóna dievčat-žiačky 2016/2017</t>
  </si>
  <si>
    <t>ŽF Rozvoj - Letné futbalové kempy pre dievčatá</t>
  </si>
  <si>
    <t>ŽF Rozvoj - Ocenenia a administrácia súťaží žien a žiačok</t>
  </si>
  <si>
    <t>ŽF Rozvoj - Aktív klubov ženský futbal jar</t>
  </si>
  <si>
    <t>ŽF Rozvoj - Aktív klubov ženský futbal jeseň</t>
  </si>
  <si>
    <t>ŽF Rozvoj - Odmeny - dievčenské mládežnícke kluby - tréneri - UEFA projekt</t>
  </si>
  <si>
    <t>ŽF Rozvoj - Slovenský pohár žien-finále</t>
  </si>
  <si>
    <t>ŽF Rozvoj - MTZ-dievčenské mládežnícke družstvá</t>
  </si>
  <si>
    <t>ŽF Rozvoj - Vzdelávanie v ženskom futbale</t>
  </si>
  <si>
    <t>ŽF Rozvoj - ŽF-rôzne</t>
  </si>
  <si>
    <t>ŽF-spoločenské podujatia</t>
  </si>
  <si>
    <t>Festival pre dievčatá BFZ</t>
  </si>
  <si>
    <t>Festival pre dievčatá SsFZ</t>
  </si>
  <si>
    <t>Festival pre dievčatá VsFZ</t>
  </si>
  <si>
    <t>Festival pre dievčatá ZsFZ</t>
  </si>
  <si>
    <t>Jedenástka roka ženy</t>
  </si>
  <si>
    <t>GRTS SOCIÁLNE, FAIR PLAY A OSTATNÉ PROJEKTY</t>
  </si>
  <si>
    <t>SP - Nepočujúci športovci-Deaflympijské hnutie</t>
  </si>
  <si>
    <t>SP -Nepočujúci športovci-Medzinárodný turnaj U16</t>
  </si>
  <si>
    <t>SP -Deti z detských domovov-Appelia Cup</t>
  </si>
  <si>
    <t>SP -Deti z detských domovov-Majstrovstvá SR</t>
  </si>
  <si>
    <t>SP -Deti s mentálnym hendikepom-unifikovaný futbal</t>
  </si>
  <si>
    <t>SP -FARE action week-turnaje minoritných menšín</t>
  </si>
  <si>
    <t>FP - Zelená karta</t>
  </si>
  <si>
    <t>FP - UEFA Fair Play projekt</t>
  </si>
  <si>
    <t>OP - Plážový futbal</t>
  </si>
  <si>
    <t>OP - UEFA Grassroots week</t>
  </si>
  <si>
    <t>OP - Futbal starých pánov</t>
  </si>
  <si>
    <t>OP - GROW 2020 - Aplikácia na hobby futbal</t>
  </si>
  <si>
    <t>OP - GROW 2020 - Zvyšovanie členskej základne</t>
  </si>
  <si>
    <t>MLÁDEŽ A ROZVOJ Celková hodnota</t>
  </si>
  <si>
    <t>ORGÁNY A KOMISIE</t>
  </si>
  <si>
    <t>Členský príspevok</t>
  </si>
  <si>
    <t>Ročný členský príspevok na činnosť</t>
  </si>
  <si>
    <t>K. ŠTADIÓNY A IHRISKÁ</t>
  </si>
  <si>
    <t>KŠI - Komisia pre štadióny a ihriská</t>
  </si>
  <si>
    <t>KŠI - Kontrolný deň v NTC Poprad</t>
  </si>
  <si>
    <t>KŠI - pasportizácia štadiónov a ihrísk</t>
  </si>
  <si>
    <t>KŠI - výstavba štadiónov - obhliadky</t>
  </si>
  <si>
    <t>Komisia rozhodcov</t>
  </si>
  <si>
    <t>LK a KLS</t>
  </si>
  <si>
    <t>Lic - Licenčná komisia a klubový licenčný systém</t>
  </si>
  <si>
    <t>Lic - Licenčná komisia školenia</t>
  </si>
  <si>
    <t>Lic - Licenčný worskhop UEFA, workshop</t>
  </si>
  <si>
    <t>Odvolacia komisia</t>
  </si>
  <si>
    <t>Revízna komisia</t>
  </si>
  <si>
    <t>Komora pre riešenie sporov</t>
  </si>
  <si>
    <t>ISSF/MATRIČNÁ KOMISIA</t>
  </si>
  <si>
    <t>Činnost matricneho oddelenia</t>
  </si>
  <si>
    <t>ISSF/KOMISIA DELEGÁTOV</t>
  </si>
  <si>
    <t>KD - Komisia delegátov</t>
  </si>
  <si>
    <t>ISSF/DISCIPLINARNA KOMISIA</t>
  </si>
  <si>
    <t>Disciplinarna komisia</t>
  </si>
  <si>
    <t>KFTS - KOMISIA FUTSALU</t>
  </si>
  <si>
    <t>KFts - Komisia Futsalu</t>
  </si>
  <si>
    <t>ISSF/ŠPORTOVO TECHNICKÁ KOMISIA</t>
  </si>
  <si>
    <t>Športovo technická komisia</t>
  </si>
  <si>
    <t>ORGÁNY A KOMISIE Celková hodnota</t>
  </si>
  <si>
    <t>PRENÁJOM IM (Sieň Slávy)</t>
  </si>
  <si>
    <t>SIEŇ SLÁVY</t>
  </si>
  <si>
    <t>Sieň Slávy N/V na prevádzku</t>
  </si>
  <si>
    <t>PRENÁJOM IM (Sieň Slávy) Celková hodnota</t>
  </si>
  <si>
    <t>PRENÁJOM IM (SZTK)</t>
  </si>
  <si>
    <t>ADMINISTRATÍVNE BUDOVY</t>
  </si>
  <si>
    <t>Banská Bystrica (administratívna budova + 2 garáže) N/V na prevádzku</t>
  </si>
  <si>
    <t>Čadca (administratívna budova) N/V na prevádzku</t>
  </si>
  <si>
    <t>Humenné (administratívna budova) N/V na prevádzku</t>
  </si>
  <si>
    <t>Lučenec (administratívna budova) N/V na prevádzku</t>
  </si>
  <si>
    <t>Martin (ina budova) N/V na prevádzku</t>
  </si>
  <si>
    <t>Michalovce (administratívna budova) N/V na prevádzku</t>
  </si>
  <si>
    <t>Nitra - Chrenová (pozemok) N/V na prevádzku</t>
  </si>
  <si>
    <t>Prievidza (administratívna budova) N/V na prevádzku</t>
  </si>
  <si>
    <t>Topoľčany (kancelárie,šatne,kotolňa) N/V na prevádzku</t>
  </si>
  <si>
    <t>Trebišov (administratívna budova) N/V na prevádzku</t>
  </si>
  <si>
    <t>PRENÁJOM IM (SZTK) Celková hodnota</t>
  </si>
  <si>
    <t>PRÍJMY SFZ</t>
  </si>
  <si>
    <t>PRÁVASFZ</t>
  </si>
  <si>
    <t>Práva SFZ</t>
  </si>
  <si>
    <t>PRÍJMY SFZ Celková hodnota</t>
  </si>
  <si>
    <t>PRÍSPEVKY ČLENOM</t>
  </si>
  <si>
    <t>FUTSAL</t>
  </si>
  <si>
    <t>Plnenie II. liga</t>
  </si>
  <si>
    <t>NADÁCIE SFZ</t>
  </si>
  <si>
    <t>Nadácia Internacionálov</t>
  </si>
  <si>
    <t>Nadácia Slovenského futbalu</t>
  </si>
  <si>
    <t>ÚFT SVK</t>
  </si>
  <si>
    <t>Únia futbalových trénerov Slovenska</t>
  </si>
  <si>
    <t>ÚLK</t>
  </si>
  <si>
    <t>Únia Ligových klubov</t>
  </si>
  <si>
    <t>PRÍSPEVKY ČLENOM Celková hodnota</t>
  </si>
  <si>
    <t>PROJEKTY SFZ</t>
  </si>
  <si>
    <t>FIFA Forward</t>
  </si>
  <si>
    <t>Forward Sekretariát</t>
  </si>
  <si>
    <t>Forward Ženy</t>
  </si>
  <si>
    <t>Forward REPRE Muži U/A</t>
  </si>
  <si>
    <t>Forward WU15-WU19, dievčenské súťaže</t>
  </si>
  <si>
    <t>Forward klubové ženské súťaže</t>
  </si>
  <si>
    <t>Forward Grts</t>
  </si>
  <si>
    <t>MŠVVAŠ SR</t>
  </si>
  <si>
    <t>MS Kluby</t>
  </si>
  <si>
    <t>MS Mládež</t>
  </si>
  <si>
    <t>MS Športové odvetvia - reprezentácia</t>
  </si>
  <si>
    <t>UEFA</t>
  </si>
  <si>
    <t>UEFA Centralizácia</t>
  </si>
  <si>
    <t>UEFA Hattrick IV plážový futbal</t>
  </si>
  <si>
    <t>UEFA Hattrick Solidarity</t>
  </si>
  <si>
    <t>UEFA Integrity Ofiicer</t>
  </si>
  <si>
    <t>PROJEKTY SFZ Celková hodnota</t>
  </si>
  <si>
    <t>REPREZENTÁCIA</t>
  </si>
  <si>
    <t>INÉ REPRE</t>
  </si>
  <si>
    <t>Internacionáli</t>
  </si>
  <si>
    <t>MUŽI A-TÍM</t>
  </si>
  <si>
    <t>A - KMS Anglicko vonku 04.09.2017</t>
  </si>
  <si>
    <t>A - KMS Litva 10.6.2017, V</t>
  </si>
  <si>
    <t>A - KMS Malta 26.3.2017, V</t>
  </si>
  <si>
    <t>A - KMS Malta doma</t>
  </si>
  <si>
    <t>A - KMS Play off doma</t>
  </si>
  <si>
    <t>A - KMS Play off vonku</t>
  </si>
  <si>
    <t>A - KMS Skotsko vonku</t>
  </si>
  <si>
    <t>A - KMS Slovinsko 01.9.2017, D</t>
  </si>
  <si>
    <t>A - Personálne náklady a odmeny</t>
  </si>
  <si>
    <t>A - tréningový kemp UAE + 2 príp. zápasy</t>
  </si>
  <si>
    <t>MUŽI U21-TÍM</t>
  </si>
  <si>
    <t>Brankársky kemp U21</t>
  </si>
  <si>
    <t>U21 - Personálne náklady a odmeny</t>
  </si>
  <si>
    <t>SR 21 - 3 MZ, 2x so Srbskom D – SR 20/21, s Ceskom V,20.3. - 28.3.2017</t>
  </si>
  <si>
    <t>SR 21 - KZ Šamorín 5.6. - 13.6.2017 + ME Poľsko 13.-30.6.2017</t>
  </si>
  <si>
    <t>SR 21 – Finale Challenge Trophy D – 16.-19.4.2017</t>
  </si>
  <si>
    <t>SR 21 - 2 MZ D/V 28.8.-5.9.2017</t>
  </si>
  <si>
    <t>SR 21 - 2 MZ D/V 2.-10.10.2017</t>
  </si>
  <si>
    <t>SR 21 - 2 MZ D/V 6.-13.11.2017</t>
  </si>
  <si>
    <t>REPRE</t>
  </si>
  <si>
    <t>Brankársky kemp dievčatá</t>
  </si>
  <si>
    <t>SAP - IMPLEMENTÁCIA</t>
  </si>
  <si>
    <t>SAP - PREVÁDZKA</t>
  </si>
  <si>
    <t>Testovanie reprezentácie v medicínskom centre</t>
  </si>
  <si>
    <t>REPRE - Ostatná národná reprezentácia</t>
  </si>
  <si>
    <t>REPRE - zdravotníctvo</t>
  </si>
  <si>
    <t>REPRE - U15</t>
  </si>
  <si>
    <t>SR 15 - Kontrolný zraz Poprad 25.-27.9.2017</t>
  </si>
  <si>
    <t>SR 15 - 2 MZ so Svajciarskom D – 16.-19.10.2017</t>
  </si>
  <si>
    <t>SR 15 - Bielorusko D, 4.-7.4.2017</t>
  </si>
  <si>
    <t>SR 15 - So Severným Írskom D, 14.-18.5.2017</t>
  </si>
  <si>
    <t>SR 15 - Turnaj 3 krajín/2 MZ, Fínsko V 23.-28.4.17</t>
  </si>
  <si>
    <t>REPRE - U16</t>
  </si>
  <si>
    <t>SR 16 - 2 MZ s Českom D/V 8.-12.10.2017</t>
  </si>
  <si>
    <t>SR 16 - 2 MZ so Srbskom V 19.-23.11.2017</t>
  </si>
  <si>
    <t>SR 16 - Turnaj Turecko AEGAN 14.-22.1.2017</t>
  </si>
  <si>
    <t>SR 16 - 2 PZ s Luxemburskom V, 4.3.-9.3.2017</t>
  </si>
  <si>
    <t>SR 16 - Turnaj UEFA Development 11.-17.4.2017 – v Poľsku</t>
  </si>
  <si>
    <t>SR 16 - 2 MZ s Armenskom D 22.-25.5.2017</t>
  </si>
  <si>
    <t>SR 16 - 2 MZ s Cyprom - D 6.-10.8.2017</t>
  </si>
  <si>
    <t>SR 16 - 2 MZ so Skotskom D 17.-21.9.2017</t>
  </si>
  <si>
    <t>REPRE - U17</t>
  </si>
  <si>
    <t>SR 17 - 2 MT Banikov Ukrajina V 15. - 21.8.2017</t>
  </si>
  <si>
    <t>SR 17 - 2 MZ so Svedskom V 10. - 14.9.2017</t>
  </si>
  <si>
    <t>SR 17 - Turnaj v Bielorusku V 13.-23.1.2017</t>
  </si>
  <si>
    <t>SR 17- 2 MZ v Turecku V 12.-17.2.2017</t>
  </si>
  <si>
    <t>SR 17- K ME Elite round V 10.-21.3.2017 – Cyprus</t>
  </si>
  <si>
    <t>SR 17- 2 MZ D/V 16.-20.4.2017 – v pripade postupu na ME</t>
  </si>
  <si>
    <t>SR 17- KZ Senec 30.4. - 2.5.2017 - v pripade postupu na ME</t>
  </si>
  <si>
    <t>SR 17- ME U 17 3.-18. 5.2017 – Chorvatsko - v pripade postupu na ME</t>
  </si>
  <si>
    <t>SR 17 - 2 MZ D / V 12.-16.11.2017</t>
  </si>
  <si>
    <t>SR 17 - KME 29.9. - 9.10.2017 – Macedonsko V</t>
  </si>
  <si>
    <t>REPRE - U18</t>
  </si>
  <si>
    <t>SR 18 - Turnaj Slovakia Cup 23.- 29.4.2017</t>
  </si>
  <si>
    <t>SR 18 - Turnaj V. Ježka 14. - 20.8.2017</t>
  </si>
  <si>
    <t>SR 18 - Turnaj Petrohrad 6.-22.1.2017</t>
  </si>
  <si>
    <t>SR 18 - 2 MT v Turecku V 12.-17.11.2017</t>
  </si>
  <si>
    <t>SR 18 - 2 MZ s Armenskom V 2.-7.4.2017</t>
  </si>
  <si>
    <t>SR 18 - 2 MZ s Macedonskom V 4.6. - 9.6.2017</t>
  </si>
  <si>
    <t>SR 18 - 2 MT vo Svedsku V 29.8.-5.9.2017</t>
  </si>
  <si>
    <t>REPRE - U19</t>
  </si>
  <si>
    <t>SR 19 - 1 MZ Rakúsko D 6.-8.3.2017</t>
  </si>
  <si>
    <t>SR 19 - 2 MZ so Švajčiarskom V 27.8. - 30.8.2017</t>
  </si>
  <si>
    <t>SR 19 – 2 MZ s Greckom a Anglickom D 2.10.-9.10.2017</t>
  </si>
  <si>
    <t>SR 19 – Turnaj La Manga V 7. - 15.2.2017</t>
  </si>
  <si>
    <t>SR 19 - K ME Elite round 19.-29.3.2017 – Nemecko</t>
  </si>
  <si>
    <t>SR 19 - 2 MZ s Cyprom V 17.9. - 22.9.2017</t>
  </si>
  <si>
    <t>SR 19 – KME 4.11.-14.11.2017 – Turecko</t>
  </si>
  <si>
    <t>REPRE - U20</t>
  </si>
  <si>
    <t>SR 20 - 1. MZ SR 20 - ČESKO 16.4. - 19.4.2017</t>
  </si>
  <si>
    <t>REPRE - WU15</t>
  </si>
  <si>
    <t>W SR 15 - 2 MZ D/V s Českom 30.10. - 2.11.2017</t>
  </si>
  <si>
    <t>REPRE - WU17</t>
  </si>
  <si>
    <t>W SR 17 - Testovanie 15.-16.2.2017</t>
  </si>
  <si>
    <t>W SR 17 – Turnaj UEFA Devolopment WU18, 14.-19.5.2017 - ZRUSENE</t>
  </si>
  <si>
    <t>W SR 17 – 2 MZ s Poľskom D/V 25.9. - 29.9.2017</t>
  </si>
  <si>
    <t>W SR 17 – KME 12.-21.10.2017 V – v Lotyšsku</t>
  </si>
  <si>
    <t>W SR 17 - UEFA Devel. WU16 V, 5.-11.4.17-Poľsko</t>
  </si>
  <si>
    <t xml:space="preserve">W SR 17 -  UEFA Dev. WU17, 23. -28.4.2017, Litva </t>
  </si>
  <si>
    <t>W SR 17 - 2 MZ so Sev. Irskom D 28.8.-31.8.2017</t>
  </si>
  <si>
    <t>REPRE - WU19</t>
  </si>
  <si>
    <t>W SR 19 - Testovanie 13.-14.2.2017</t>
  </si>
  <si>
    <t>W SR 19 – 2 MZ s Belgickom D 14.-17.8.2017</t>
  </si>
  <si>
    <t>W SR 19 – 2 MZ so Srbskom V 3.-8.3.2017</t>
  </si>
  <si>
    <t>W SR 19 - 2 MZ s Maďarskom D/V 10.-13.4.2017</t>
  </si>
  <si>
    <t>W SR 19 – 2 PZ so Sev. Irskom V 11.-16.6.2017</t>
  </si>
  <si>
    <t>W WR 19 – KME 5.-15.9.2017 V - v Litve</t>
  </si>
  <si>
    <t>W SR 19 - UEFA DT WU18 V, 15.-20.5.17 v Bulharsku</t>
  </si>
  <si>
    <t>ŽENY A-TÍM</t>
  </si>
  <si>
    <t>W SR A - 2 MZ D/V 11.9.-19.9.2017</t>
  </si>
  <si>
    <t>W SR A - 2 MZ D/V 16.10.-24.10.2017</t>
  </si>
  <si>
    <t>W SR A - 2 MZ D/V 20.11.-28.11.2017</t>
  </si>
  <si>
    <t>W SR A - Personálne náklady a odmeny</t>
  </si>
  <si>
    <t>W SR A - Kontrolný zraz Španielsko 15.-24.1.2017</t>
  </si>
  <si>
    <t>W SR A – 1 MZ s Islandom D 3.4. - 11.4.2017, + Írsko V</t>
  </si>
  <si>
    <t>W SR A - 2 MZ s Greckom D 5.-13.6.2017</t>
  </si>
  <si>
    <t>W SR A – MT v Madarsku V 25.-30.7.2017</t>
  </si>
  <si>
    <t>W SR A - Tur. Chorvátsko V 27.2.-9.3.17-Istria C.</t>
  </si>
  <si>
    <t>REPREZENTÁCIA Celková hodnota</t>
  </si>
  <si>
    <t>Celkový súčet</t>
  </si>
  <si>
    <t xml:space="preserve"> Náklady Plán.</t>
  </si>
  <si>
    <t xml:space="preserve"> Výnosy Plán</t>
  </si>
  <si>
    <t xml:space="preserve"> Spolu Plán</t>
  </si>
  <si>
    <t>index</t>
  </si>
  <si>
    <t>INVESTÍCIE/Výdavky</t>
  </si>
  <si>
    <t>ISSF FAKTURACIA MESACNA</t>
  </si>
  <si>
    <t>KONVENCIA</t>
  </si>
  <si>
    <t>ME 2016</t>
  </si>
  <si>
    <t>MLÁDEŽ</t>
  </si>
  <si>
    <t>PRISPEVKY ČLENOM</t>
  </si>
  <si>
    <t>VZDELÁVANIE</t>
  </si>
  <si>
    <t>ŽENSKÝ FUTBAL</t>
  </si>
  <si>
    <t>Skutočnosť 2014</t>
  </si>
  <si>
    <t>Plánovaný HV 2014</t>
  </si>
  <si>
    <t>STREDISKO</t>
  </si>
  <si>
    <t>ZÁKAZKA</t>
  </si>
  <si>
    <t>Náklady</t>
  </si>
  <si>
    <t>Výnosy</t>
  </si>
  <si>
    <t>HV</t>
  </si>
  <si>
    <t xml:space="preserve">IT </t>
  </si>
  <si>
    <t>Legislatívno právne oddelenie</t>
  </si>
  <si>
    <t>Mzdy regióny a oblasti</t>
  </si>
  <si>
    <t>Mzdy SFZ a odmeny SZČO</t>
  </si>
  <si>
    <t>Príspevky RFZ a ObFZ</t>
  </si>
  <si>
    <t>PR oddelenie</t>
  </si>
  <si>
    <t>Spoločenské akcie (2013)</t>
  </si>
  <si>
    <t>Celkom</t>
  </si>
  <si>
    <t>Európska Liga</t>
  </si>
  <si>
    <t>Komisia delegátov</t>
  </si>
  <si>
    <t>Matricna komisia</t>
  </si>
  <si>
    <t>Rozhodcovska komisia</t>
  </si>
  <si>
    <t>Konvencia</t>
  </si>
  <si>
    <t>GRASSROOTS - CENTRALIZOVANÁ PRÍPRAVA</t>
  </si>
  <si>
    <t>GRASSROOTS - SOCIÁLNE PROJEKTY</t>
  </si>
  <si>
    <t>GRASSROOTS - ŠKOLSKÉ SÚŤAŽE</t>
  </si>
  <si>
    <t>ÚTVARY TALENTOVANEJ MLÁDEŽ</t>
  </si>
  <si>
    <t>Ekonomicka komisia</t>
  </si>
  <si>
    <t>Komisia pre štadióny a ihriská</t>
  </si>
  <si>
    <t>Komisia ženského futbalu</t>
  </si>
  <si>
    <t>Legislativno pravna komisia</t>
  </si>
  <si>
    <t>Licenčná komisia a klubový licenčný systém</t>
  </si>
  <si>
    <t>Rozhodcovský súd</t>
  </si>
  <si>
    <t>Zdravotna komisia</t>
  </si>
  <si>
    <t>Zmierovacia komisia</t>
  </si>
  <si>
    <t>Trénersko-metodická komisia</t>
  </si>
  <si>
    <t>Etická komisia</t>
  </si>
  <si>
    <t>Komisia Futsalu</t>
  </si>
  <si>
    <t>Komisia mládeže a školského futbalu</t>
  </si>
  <si>
    <t>PRIDRUŽENÍ ČLENOVIA</t>
  </si>
  <si>
    <t>DoxxBet Liga/ Príspevok klubom III.liga (2013)</t>
  </si>
  <si>
    <t>NADACIE SFZ</t>
  </si>
  <si>
    <t>PRÁVA SFZ</t>
  </si>
  <si>
    <t>Rozhodcovia, asistenti, delgáti</t>
  </si>
  <si>
    <t>TIPOS</t>
  </si>
  <si>
    <t>FIFA FAP</t>
  </si>
  <si>
    <t>FIFA GOAL</t>
  </si>
  <si>
    <t>MŠVVaŠ SR</t>
  </si>
  <si>
    <t>Ministerstvo vnútra SR</t>
  </si>
  <si>
    <t>Projekty nepriradené v r2014</t>
  </si>
  <si>
    <t>Safib</t>
  </si>
  <si>
    <t>Kluby rozhodcovia</t>
  </si>
  <si>
    <t>INTERNACIONÁLI</t>
  </si>
  <si>
    <t>REPRE JUNIORKY 15</t>
  </si>
  <si>
    <t>REPRE JUNIORKY 17</t>
  </si>
  <si>
    <t>REPRE JUNIORKY 19</t>
  </si>
  <si>
    <t>REPRE MUŽI A</t>
  </si>
  <si>
    <t>REPRE U15</t>
  </si>
  <si>
    <t>REPRE U16</t>
  </si>
  <si>
    <t>REPRE U17</t>
  </si>
  <si>
    <t>REPRE U18</t>
  </si>
  <si>
    <t>REPRE U19</t>
  </si>
  <si>
    <t>REPRE U20</t>
  </si>
  <si>
    <t>REPRE U21</t>
  </si>
  <si>
    <t>REPRE ŽENY A</t>
  </si>
  <si>
    <t>REPREZENTÁCIA - BRANKÁRI</t>
  </si>
  <si>
    <t>REPREZENTÁCIA - TRÉNERI</t>
  </si>
  <si>
    <t>ROZVOJ ŽENSKÉHO FUTBALU</t>
  </si>
  <si>
    <t>SPOLOČENSKÉ PODUJATIA ŽENSKÝ FUTBAL</t>
  </si>
  <si>
    <t>Súčet nákladov a výnosov</t>
  </si>
  <si>
    <t>Hospodársky výsledok (HV)</t>
  </si>
  <si>
    <t>TREN - Publikačná činnosť</t>
  </si>
  <si>
    <t>nárast</t>
  </si>
  <si>
    <t>Popis/Obdobie</t>
  </si>
  <si>
    <t>ČLENSKÝ PRÍSPEVOK</t>
  </si>
  <si>
    <t>ČLENSKÝ PRÍSPEVOK Celková hodnota</t>
  </si>
  <si>
    <t>Popis položky rozpočtu</t>
  </si>
  <si>
    <t>Príjmy</t>
  </si>
  <si>
    <t>Výdaje</t>
  </si>
  <si>
    <t>SPOLU</t>
  </si>
  <si>
    <t>REPRE - Person. náklady a odmeny</t>
  </si>
  <si>
    <t>IT Celková hodnota</t>
  </si>
  <si>
    <t>LPO Celková hodnota</t>
  </si>
  <si>
    <t>MZDY Celková hodnota</t>
  </si>
  <si>
    <t>MZDY REGIONY A OBLASTI Celková hodnota</t>
  </si>
  <si>
    <t>NTC Celková hodnota</t>
  </si>
  <si>
    <t>PR Celková hodnota</t>
  </si>
  <si>
    <t>PRISPEVKY REG. Celková hodnota</t>
  </si>
  <si>
    <t>Sekretariát SFZ Celková hodnota</t>
  </si>
  <si>
    <t>ÚSEK GENERÁLNEHO SEKRETÁRA Celková hodnota</t>
  </si>
  <si>
    <t>EURÓPSKA LIGA Celková hodnota</t>
  </si>
  <si>
    <t>FORTUNA LIGA Celková hodnota</t>
  </si>
  <si>
    <t>II. LIGA Celková hodnota</t>
  </si>
  <si>
    <t>SLOVENSKÝ POHÁR Celková hodnota</t>
  </si>
  <si>
    <t>SUPERPOHÁR Celková hodnota</t>
  </si>
  <si>
    <t>KONVENCIA R Celková hodnota</t>
  </si>
  <si>
    <t>VZDELÁVANIE DELEGÁTOV STRETNUTÍ Celková hodnota</t>
  </si>
  <si>
    <t>VZDELÁVANIE ROZHODCOV Celková hodnota</t>
  </si>
  <si>
    <t>VZDELÁVANIE ZDRAVOTNÍCKYCH PRACOVNÍKOV Celková hodnota</t>
  </si>
  <si>
    <t>VZDELÁVANIE TRÉNEROV Celková hodnota</t>
  </si>
  <si>
    <t>Futbalové akadémie, ÚTM, Čakatelia Celková hodnota</t>
  </si>
  <si>
    <t>GRts ŠKOLSKÉ SÚŤAŽE Celková hodnota</t>
  </si>
  <si>
    <t>GRts TURNAJE Celková hodnota</t>
  </si>
  <si>
    <t>Športovo-talentovaná mládež Celková hodnota</t>
  </si>
  <si>
    <t>ÚMaR - rozvoj a podpora Celková hodnota</t>
  </si>
  <si>
    <t>ŽF KLUBY ČINNOSŤ Celková hodnota</t>
  </si>
  <si>
    <t>ŽF-rozvoj ženského futbalu Celková hodnota</t>
  </si>
  <si>
    <t>ŽF-spoločenské podujatia Celková hodnota</t>
  </si>
  <si>
    <t>GRTS SOCIÁLNE, FAIR PLAY A OSTATNÉ PROJEKTY Celková hodnota</t>
  </si>
  <si>
    <t>K. ŠTADIÓNY A IHRISKÁ Celková hodnota</t>
  </si>
  <si>
    <t>Komisia rozhodcov Celková hodnota</t>
  </si>
  <si>
    <t>LK a KLS Celková hodnota</t>
  </si>
  <si>
    <t>Odvolacia komisia Celková hodnota</t>
  </si>
  <si>
    <t>Revízna komisia Celková hodnota</t>
  </si>
  <si>
    <t>Komora pre riešenie sporov Celková hodnota</t>
  </si>
  <si>
    <t>ISSF/MATRIČNÁ KOMISIA Celková hodnota</t>
  </si>
  <si>
    <t>ISSF/KOMISIA DELEGÁTOV Celková hodnota</t>
  </si>
  <si>
    <t>ISSF/DISCIPLINARNA KOMISIA Celková hodnota</t>
  </si>
  <si>
    <t>KFTS - KOMISIA FUTSALU Celková hodnota</t>
  </si>
  <si>
    <t>ISSF/ŠPORTOVO TECHNICKÁ KOMISIA Celková hodnota</t>
  </si>
  <si>
    <t>SIEŇ SLÁVY Celková hodnota</t>
  </si>
  <si>
    <t>ADMINISTRATÍVNE BUDOVY Celková hodnota</t>
  </si>
  <si>
    <t>PRÁVASFZ Celková hodnota</t>
  </si>
  <si>
    <t>FUTSAL Celková hodnota</t>
  </si>
  <si>
    <t>NADÁCIE SFZ Celková hodnota</t>
  </si>
  <si>
    <t>ÚFT SVK Celková hodnota</t>
  </si>
  <si>
    <t>ÚLK Celková hodnota</t>
  </si>
  <si>
    <t>FIFA Forward Celková hodnota</t>
  </si>
  <si>
    <t>MŠVVAŠ SR Celková hodnota</t>
  </si>
  <si>
    <t>UEFA Celková hodnota</t>
  </si>
  <si>
    <t>INÉ REPRE Celková hodnota</t>
  </si>
  <si>
    <t>MUŽI A-TÍM Celková hodnota</t>
  </si>
  <si>
    <t>MUŽI U21-TÍM Celková hodnota</t>
  </si>
  <si>
    <t>REPRE Celková hodnota</t>
  </si>
  <si>
    <t>REPRE - U15 Celková hodnota</t>
  </si>
  <si>
    <t>REPRE - U16 Celková hodnota</t>
  </si>
  <si>
    <t>REPRE - U17 Celková hodnota</t>
  </si>
  <si>
    <t>REPRE - U18 Celková hodnota</t>
  </si>
  <si>
    <t>REPRE - U19 Celková hodnota</t>
  </si>
  <si>
    <t>REPRE - U20 Celková hodnota</t>
  </si>
  <si>
    <t>REPRE - WU15 Celková hodnota</t>
  </si>
  <si>
    <t>REPRE - WU17 Celková hodnota</t>
  </si>
  <si>
    <t>REPRE - WU19 Celková hodnota</t>
  </si>
  <si>
    <t>ŽENY A-TÍM Celková hodnota</t>
  </si>
  <si>
    <t>Členský príspevok Celková hodnota</t>
  </si>
  <si>
    <t>FIFA FORWARD - ostatné projekty (mimo NTC Poprad)</t>
  </si>
  <si>
    <t>REPRE - Person. náklady a odmeny Celková hodnota</t>
  </si>
  <si>
    <t>Súčet z Rozdiel</t>
  </si>
  <si>
    <t>MZDY REGIÓNY A OBLASTI</t>
  </si>
  <si>
    <t>SEKRETARIÁT SFZ</t>
  </si>
  <si>
    <t>MZDY/Aparat SFZ</t>
  </si>
  <si>
    <t>MZDY/Ostatné pers. Náklady/Rozvoj Fut.</t>
  </si>
  <si>
    <t>KOMISIA ROZHODCOV</t>
  </si>
  <si>
    <t>ODVOLACIA KOMISIA</t>
  </si>
  <si>
    <t>REVÍZNA KOMISIA</t>
  </si>
  <si>
    <t>KOMORA PRE RIEŠENIE SPOROV</t>
  </si>
  <si>
    <t>REGION´S Cup</t>
  </si>
  <si>
    <t>Kategória rozpočtu</t>
  </si>
  <si>
    <t>FIFA</t>
  </si>
  <si>
    <t>spolu akcia</t>
  </si>
  <si>
    <t>INFRAŠTRUKTÚRA</t>
  </si>
  <si>
    <t>MAJETOK SFZ</t>
  </si>
  <si>
    <t>NTC Poprad</t>
  </si>
  <si>
    <t>NTC Senec</t>
  </si>
  <si>
    <t>Futbalové štadióny</t>
  </si>
  <si>
    <t>Futbalová infraštruktúra</t>
  </si>
  <si>
    <t>Profesionálny futbal</t>
  </si>
  <si>
    <t>Amatérsky futbal</t>
  </si>
  <si>
    <t>DAC Academy</t>
  </si>
  <si>
    <t>Podpora projektov</t>
  </si>
  <si>
    <t>CELKOM VÝDAVKY:</t>
  </si>
  <si>
    <t>Forward</t>
  </si>
  <si>
    <t>CELKOM PRÍJMY:</t>
  </si>
  <si>
    <t>Investičné výdavky SFZ</t>
  </si>
  <si>
    <t>Investičné príjmy SFZ</t>
  </si>
  <si>
    <t>Futbalové akadémie</t>
  </si>
  <si>
    <t>Tréningová hala NTC Poprad</t>
  </si>
  <si>
    <t>stroje na údržbu</t>
  </si>
  <si>
    <t>výmena svetelnej tabule</t>
  </si>
  <si>
    <t>UEFA NL</t>
  </si>
  <si>
    <t>Národný futbalový štadión</t>
  </si>
  <si>
    <t>výmena trávnika štadión</t>
  </si>
  <si>
    <t>HatTrick V</t>
  </si>
  <si>
    <t>tréningová hala s umelou trávou</t>
  </si>
  <si>
    <t>tréningové ihrisko s umelou trávou</t>
  </si>
  <si>
    <t>klimatizácia školiacich miestností</t>
  </si>
  <si>
    <t>tréningové ihrisko s prírodnou trávou</t>
  </si>
  <si>
    <t>2 ihriská s UT (MŠVVaŠ SR)</t>
  </si>
  <si>
    <t>kamerový systém hlavného štadióna</t>
  </si>
  <si>
    <t>umelé osvetlenie hlavného štadióna</t>
  </si>
  <si>
    <t>VAR</t>
  </si>
  <si>
    <t>HatTrick IV</t>
  </si>
  <si>
    <t>10 ihrísk s UT výmena (UEFA HatTrick V)</t>
  </si>
  <si>
    <t>2 ihriská s UT výstavba (MŠVVaŠ SR)</t>
  </si>
  <si>
    <t>Infraštruktúra NTC Senec</t>
  </si>
  <si>
    <t>sídlo SSFZ</t>
  </si>
  <si>
    <t>sídlo BFZ</t>
  </si>
  <si>
    <t>14 ihrísk s UT (UEFA HatTrick IV)</t>
  </si>
  <si>
    <t>Vlastné zdroje</t>
  </si>
  <si>
    <t>medzisučet</t>
  </si>
  <si>
    <t>NFŠ</t>
  </si>
  <si>
    <t>Mimoriadne výdavky:</t>
  </si>
  <si>
    <t>Budova SFZ - úpravy, polep fasády, osvetlenie</t>
  </si>
  <si>
    <t>Prebytok prevádzkového rozpočtu</t>
  </si>
  <si>
    <t>Dohoda o vysporiadaní SEDASPORT s.r.o.</t>
  </si>
  <si>
    <t xml:space="preserve">Predaj budov Topoľčany a Lučenec (predaj za 320 000 EUR a splatenie úveru SZRB) </t>
  </si>
  <si>
    <t>suma:</t>
  </si>
  <si>
    <t>Pôžička SFZ Marketing s.r.o.</t>
  </si>
  <si>
    <t>Súdny spor - úroky z omeškania firma SADOVSKÝ</t>
  </si>
  <si>
    <t>Rozpočet</t>
  </si>
  <si>
    <t>Čerpanie</t>
  </si>
  <si>
    <t>Príloha č. 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</si>
</sst>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7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61">
    <xf numFmtId="0" fontId="0" fillId="0" borderId="0" xfId="0"/>
    <xf numFmtId="0" fontId="2" fillId="0" borderId="0" xfId="0" applyFont="1" applyAlignment="1"/>
    <xf numFmtId="4" fontId="2" fillId="0" borderId="0" xfId="0" applyNumberFormat="1" applyFont="1" applyAlignment="1"/>
    <xf numFmtId="4" fontId="3" fillId="0" borderId="2" xfId="0" applyNumberFormat="1" applyFont="1" applyBorder="1" applyAlignment="1"/>
    <xf numFmtId="4" fontId="3" fillId="2" borderId="3" xfId="0" applyNumberFormat="1" applyFont="1" applyFill="1" applyBorder="1" applyAlignment="1"/>
    <xf numFmtId="0" fontId="4" fillId="0" borderId="0" xfId="0" applyFont="1" applyAlignment="1">
      <alignment vertical="top"/>
    </xf>
    <xf numFmtId="0" fontId="6" fillId="0" borderId="0" xfId="0" applyFont="1" applyAlignment="1"/>
    <xf numFmtId="0" fontId="4" fillId="0" borderId="0" xfId="0" applyFont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11" xfId="2" applyFont="1" applyBorder="1"/>
    <xf numFmtId="0" fontId="5" fillId="0" borderId="10" xfId="2" applyFont="1" applyBorder="1"/>
    <xf numFmtId="0" fontId="5" fillId="0" borderId="12" xfId="2" applyFont="1" applyBorder="1"/>
    <xf numFmtId="0" fontId="7" fillId="0" borderId="13" xfId="2" applyFont="1" applyBorder="1"/>
    <xf numFmtId="0" fontId="7" fillId="0" borderId="0" xfId="2" applyFont="1" applyBorder="1"/>
    <xf numFmtId="3" fontId="7" fillId="0" borderId="14" xfId="2" applyNumberFormat="1" applyFont="1" applyBorder="1"/>
    <xf numFmtId="3" fontId="7" fillId="0" borderId="0" xfId="2" applyNumberFormat="1" applyFont="1" applyBorder="1"/>
    <xf numFmtId="3" fontId="7" fillId="0" borderId="15" xfId="2" applyNumberFormat="1" applyFont="1" applyBorder="1"/>
    <xf numFmtId="3" fontId="7" fillId="0" borderId="14" xfId="2" applyNumberFormat="1" applyFont="1" applyBorder="1" applyAlignment="1">
      <alignment wrapText="1"/>
    </xf>
    <xf numFmtId="3" fontId="7" fillId="0" borderId="0" xfId="2" applyNumberFormat="1" applyFont="1" applyBorder="1" applyAlignment="1">
      <alignment wrapText="1"/>
    </xf>
    <xf numFmtId="0" fontId="7" fillId="0" borderId="0" xfId="2" applyFont="1" applyFill="1" applyBorder="1"/>
    <xf numFmtId="0" fontId="8" fillId="0" borderId="16" xfId="2" applyFont="1" applyBorder="1"/>
    <xf numFmtId="0" fontId="8" fillId="0" borderId="17" xfId="2" applyFont="1" applyFill="1" applyBorder="1"/>
    <xf numFmtId="3" fontId="8" fillId="0" borderId="18" xfId="2" applyNumberFormat="1" applyFont="1" applyFill="1" applyBorder="1"/>
    <xf numFmtId="3" fontId="8" fillId="0" borderId="17" xfId="2" applyNumberFormat="1" applyFont="1" applyFill="1" applyBorder="1"/>
    <xf numFmtId="3" fontId="8" fillId="0" borderId="19" xfId="2" applyNumberFormat="1" applyFont="1" applyFill="1" applyBorder="1"/>
    <xf numFmtId="3" fontId="7" fillId="0" borderId="0" xfId="2" applyNumberFormat="1" applyFont="1" applyFill="1" applyBorder="1"/>
    <xf numFmtId="0" fontId="7" fillId="0" borderId="14" xfId="2" applyFont="1" applyBorder="1"/>
    <xf numFmtId="0" fontId="7" fillId="0" borderId="15" xfId="2" applyFont="1" applyBorder="1"/>
    <xf numFmtId="0" fontId="7" fillId="0" borderId="0" xfId="2" applyFont="1"/>
    <xf numFmtId="0" fontId="10" fillId="0" borderId="13" xfId="2" applyFont="1" applyFill="1" applyBorder="1"/>
    <xf numFmtId="0" fontId="11" fillId="0" borderId="16" xfId="2" applyFont="1" applyFill="1" applyBorder="1"/>
    <xf numFmtId="0" fontId="8" fillId="0" borderId="16" xfId="2" applyFont="1" applyFill="1" applyBorder="1"/>
    <xf numFmtId="0" fontId="8" fillId="0" borderId="13" xfId="2" applyFont="1" applyFill="1" applyBorder="1"/>
    <xf numFmtId="0" fontId="8" fillId="0" borderId="10" xfId="2" applyFont="1" applyFill="1" applyBorder="1"/>
    <xf numFmtId="3" fontId="8" fillId="0" borderId="11" xfId="2" applyNumberFormat="1" applyFont="1" applyFill="1" applyBorder="1"/>
    <xf numFmtId="3" fontId="8" fillId="0" borderId="10" xfId="2" applyNumberFormat="1" applyFont="1" applyFill="1" applyBorder="1"/>
    <xf numFmtId="3" fontId="8" fillId="0" borderId="12" xfId="2" applyNumberFormat="1" applyFont="1" applyFill="1" applyBorder="1"/>
    <xf numFmtId="0" fontId="8" fillId="0" borderId="6" xfId="2" applyFont="1" applyFill="1" applyBorder="1"/>
    <xf numFmtId="3" fontId="8" fillId="0" borderId="7" xfId="2" applyNumberFormat="1" applyFont="1" applyFill="1" applyBorder="1"/>
    <xf numFmtId="3" fontId="8" fillId="0" borderId="6" xfId="2" applyNumberFormat="1" applyFont="1" applyFill="1" applyBorder="1"/>
    <xf numFmtId="3" fontId="8" fillId="0" borderId="8" xfId="2" applyNumberFormat="1" applyFont="1" applyFill="1" applyBorder="1"/>
    <xf numFmtId="0" fontId="8" fillId="0" borderId="20" xfId="2" applyFont="1" applyBorder="1"/>
    <xf numFmtId="0" fontId="12" fillId="0" borderId="21" xfId="2" applyFont="1" applyFill="1" applyBorder="1"/>
    <xf numFmtId="3" fontId="8" fillId="0" borderId="22" xfId="2" applyNumberFormat="1" applyFont="1" applyFill="1" applyBorder="1"/>
    <xf numFmtId="3" fontId="8" fillId="0" borderId="21" xfId="2" applyNumberFormat="1" applyFont="1" applyFill="1" applyBorder="1"/>
    <xf numFmtId="0" fontId="8" fillId="0" borderId="8" xfId="2" applyFont="1" applyFill="1" applyBorder="1"/>
    <xf numFmtId="0" fontId="5" fillId="0" borderId="0" xfId="2" applyFont="1" applyFill="1" applyBorder="1"/>
    <xf numFmtId="3" fontId="5" fillId="0" borderId="23" xfId="2" applyNumberFormat="1" applyFont="1" applyBorder="1"/>
    <xf numFmtId="0" fontId="13" fillId="0" borderId="0" xfId="0" applyFont="1" applyAlignment="1"/>
    <xf numFmtId="0" fontId="14" fillId="0" borderId="0" xfId="0" pivotButton="1" applyFont="1"/>
    <xf numFmtId="0" fontId="14" fillId="0" borderId="0" xfId="0" applyFont="1"/>
    <xf numFmtId="4" fontId="14" fillId="0" borderId="0" xfId="0" applyNumberFormat="1" applyFont="1"/>
    <xf numFmtId="0" fontId="3" fillId="0" borderId="2" xfId="0" applyFont="1" applyBorder="1"/>
    <xf numFmtId="4" fontId="3" fillId="0" borderId="2" xfId="0" applyNumberFormat="1" applyFont="1" applyBorder="1"/>
    <xf numFmtId="4" fontId="15" fillId="0" borderId="0" xfId="0" applyNumberFormat="1" applyFont="1" applyAlignment="1"/>
    <xf numFmtId="4" fontId="2" fillId="0" borderId="0" xfId="0" applyNumberFormat="1" applyFont="1" applyAlignment="1">
      <alignment vertical="top"/>
    </xf>
    <xf numFmtId="4" fontId="16" fillId="0" borderId="0" xfId="0" applyNumberFormat="1" applyFont="1" applyAlignment="1">
      <alignment vertical="top"/>
    </xf>
    <xf numFmtId="4" fontId="17" fillId="0" borderId="0" xfId="0" applyNumberFormat="1" applyFont="1" applyAlignment="1">
      <alignment vertical="top"/>
    </xf>
    <xf numFmtId="9" fontId="16" fillId="0" borderId="0" xfId="1" applyFont="1" applyAlignment="1">
      <alignment vertical="top"/>
    </xf>
    <xf numFmtId="4" fontId="15" fillId="0" borderId="0" xfId="0" applyNumberFormat="1" applyFont="1" applyAlignment="1">
      <alignment vertical="top"/>
    </xf>
    <xf numFmtId="4" fontId="14" fillId="0" borderId="0" xfId="2" applyNumberFormat="1" applyFont="1" applyBorder="1" applyAlignment="1">
      <alignment wrapText="1"/>
    </xf>
    <xf numFmtId="4" fontId="12" fillId="0" borderId="0" xfId="2" applyNumberFormat="1" applyFont="1" applyBorder="1"/>
    <xf numFmtId="4" fontId="2" fillId="0" borderId="0" xfId="0" applyNumberFormat="1" applyFont="1" applyBorder="1" applyAlignment="1"/>
    <xf numFmtId="4" fontId="15" fillId="0" borderId="0" xfId="0" applyNumberFormat="1" applyFont="1" applyBorder="1" applyAlignment="1"/>
    <xf numFmtId="4" fontId="2" fillId="0" borderId="0" xfId="0" applyNumberFormat="1" applyFont="1" applyBorder="1" applyAlignment="1">
      <alignment vertical="top"/>
    </xf>
    <xf numFmtId="4" fontId="13" fillId="3" borderId="4" xfId="0" applyNumberFormat="1" applyFont="1" applyFill="1" applyBorder="1" applyAlignment="1"/>
    <xf numFmtId="4" fontId="18" fillId="3" borderId="4" xfId="0" applyNumberFormat="1" applyFont="1" applyFill="1" applyBorder="1" applyAlignment="1"/>
    <xf numFmtId="4" fontId="3" fillId="2" borderId="4" xfId="0" applyNumberFormat="1" applyFont="1" applyFill="1" applyBorder="1" applyAlignment="1">
      <alignment vertical="top"/>
    </xf>
    <xf numFmtId="4" fontId="19" fillId="2" borderId="4" xfId="0" applyNumberFormat="1" applyFont="1" applyFill="1" applyBorder="1" applyAlignment="1">
      <alignment vertical="top"/>
    </xf>
    <xf numFmtId="9" fontId="20" fillId="3" borderId="4" xfId="1" applyFont="1" applyFill="1" applyBorder="1" applyAlignment="1">
      <alignment vertical="top"/>
    </xf>
    <xf numFmtId="9" fontId="13" fillId="3" borderId="4" xfId="1" applyFont="1" applyFill="1" applyBorder="1" applyAlignment="1"/>
    <xf numFmtId="0" fontId="13" fillId="0" borderId="0" xfId="0" applyNumberFormat="1" applyFont="1" applyAlignment="1">
      <alignment vertical="top"/>
    </xf>
    <xf numFmtId="0" fontId="21" fillId="0" borderId="0" xfId="0" applyFont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vertical="top"/>
    </xf>
    <xf numFmtId="0" fontId="9" fillId="0" borderId="0" xfId="0" applyFont="1"/>
    <xf numFmtId="0" fontId="3" fillId="0" borderId="0" xfId="0" applyFo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2" borderId="6" xfId="0" applyFont="1" applyFill="1" applyBorder="1" applyAlignment="1"/>
    <xf numFmtId="4" fontId="3" fillId="3" borderId="6" xfId="0" applyNumberFormat="1" applyFont="1" applyFill="1" applyBorder="1"/>
    <xf numFmtId="4" fontId="3" fillId="2" borderId="6" xfId="0" applyNumberFormat="1" applyFont="1" applyFill="1" applyBorder="1" applyAlignment="1"/>
    <xf numFmtId="3" fontId="14" fillId="0" borderId="0" xfId="0" applyNumberFormat="1" applyFont="1"/>
    <xf numFmtId="3" fontId="3" fillId="0" borderId="0" xfId="0" applyNumberFormat="1" applyFont="1"/>
    <xf numFmtId="3" fontId="2" fillId="0" borderId="0" xfId="0" applyNumberFormat="1" applyFont="1" applyAlignment="1"/>
    <xf numFmtId="0" fontId="23" fillId="0" borderId="0" xfId="0" applyFont="1" applyAlignment="1">
      <alignment horizontal="left" readingOrder="1"/>
    </xf>
    <xf numFmtId="0" fontId="24" fillId="0" borderId="0" xfId="0" applyFont="1"/>
    <xf numFmtId="0" fontId="3" fillId="0" borderId="0" xfId="0" applyFont="1" applyBorder="1" applyAlignment="1"/>
    <xf numFmtId="0" fontId="25" fillId="0" borderId="0" xfId="3" applyFont="1" applyAlignment="1"/>
    <xf numFmtId="3" fontId="3" fillId="0" borderId="2" xfId="0" applyNumberFormat="1" applyFont="1" applyBorder="1" applyAlignment="1"/>
    <xf numFmtId="0" fontId="0" fillId="0" borderId="0" xfId="0" applyAlignment="1">
      <alignment horizontal="left" indent="1"/>
    </xf>
    <xf numFmtId="0" fontId="7" fillId="0" borderId="0" xfId="0" applyFont="1"/>
    <xf numFmtId="3" fontId="29" fillId="0" borderId="0" xfId="0" applyNumberFormat="1" applyFont="1" applyFill="1" applyBorder="1" applyAlignment="1">
      <alignment horizontal="center"/>
    </xf>
    <xf numFmtId="0" fontId="30" fillId="0" borderId="0" xfId="0" applyFont="1" applyBorder="1"/>
    <xf numFmtId="0" fontId="31" fillId="0" borderId="0" xfId="0" applyFont="1"/>
    <xf numFmtId="0" fontId="31" fillId="0" borderId="0" xfId="0" applyFont="1" applyFill="1"/>
    <xf numFmtId="49" fontId="32" fillId="0" borderId="0" xfId="0" applyNumberFormat="1" applyFont="1" applyFill="1" applyAlignment="1">
      <alignment horizontal="center"/>
    </xf>
    <xf numFmtId="0" fontId="30" fillId="0" borderId="24" xfId="0" applyFont="1" applyFill="1" applyBorder="1"/>
    <xf numFmtId="0" fontId="30" fillId="0" borderId="25" xfId="0" applyFont="1" applyFill="1" applyBorder="1"/>
    <xf numFmtId="4" fontId="31" fillId="0" borderId="25" xfId="0" applyNumberFormat="1" applyFont="1" applyFill="1" applyBorder="1" applyAlignment="1">
      <alignment horizontal="left"/>
    </xf>
    <xf numFmtId="3" fontId="31" fillId="0" borderId="26" xfId="0" applyNumberFormat="1" applyFont="1" applyFill="1" applyBorder="1" applyAlignment="1">
      <alignment horizontal="center"/>
    </xf>
    <xf numFmtId="0" fontId="30" fillId="0" borderId="27" xfId="0" applyFont="1" applyFill="1" applyBorder="1"/>
    <xf numFmtId="0" fontId="31" fillId="0" borderId="16" xfId="0" applyFont="1" applyBorder="1"/>
    <xf numFmtId="4" fontId="31" fillId="0" borderId="16" xfId="0" applyNumberFormat="1" applyFont="1" applyFill="1" applyBorder="1" applyAlignment="1">
      <alignment horizontal="left"/>
    </xf>
    <xf numFmtId="3" fontId="31" fillId="0" borderId="28" xfId="0" applyNumberFormat="1" applyFont="1" applyFill="1" applyBorder="1" applyAlignment="1">
      <alignment horizontal="center"/>
    </xf>
    <xf numFmtId="3" fontId="31" fillId="0" borderId="29" xfId="0" applyNumberFormat="1" applyFont="1" applyFill="1" applyBorder="1" applyAlignment="1">
      <alignment horizontal="center"/>
    </xf>
    <xf numFmtId="0" fontId="30" fillId="0" borderId="30" xfId="0" applyFont="1" applyBorder="1"/>
    <xf numFmtId="0" fontId="31" fillId="0" borderId="31" xfId="0" applyFont="1" applyBorder="1"/>
    <xf numFmtId="4" fontId="30" fillId="0" borderId="22" xfId="0" applyNumberFormat="1" applyFont="1" applyBorder="1" applyAlignment="1">
      <alignment horizontal="center"/>
    </xf>
    <xf numFmtId="3" fontId="30" fillId="0" borderId="23" xfId="0" applyNumberFormat="1" applyFont="1" applyFill="1" applyBorder="1" applyAlignment="1">
      <alignment horizontal="center"/>
    </xf>
    <xf numFmtId="0" fontId="30" fillId="0" borderId="13" xfId="0" applyFont="1" applyFill="1" applyBorder="1"/>
    <xf numFmtId="0" fontId="31" fillId="0" borderId="13" xfId="0" applyFont="1" applyBorder="1"/>
    <xf numFmtId="4" fontId="31" fillId="0" borderId="13" xfId="0" applyNumberFormat="1" applyFont="1" applyFill="1" applyBorder="1" applyAlignment="1">
      <alignment horizontal="left"/>
    </xf>
    <xf numFmtId="3" fontId="31" fillId="0" borderId="13" xfId="0" applyNumberFormat="1" applyFont="1" applyFill="1" applyBorder="1" applyAlignment="1">
      <alignment horizontal="center"/>
    </xf>
    <xf numFmtId="0" fontId="31" fillId="0" borderId="25" xfId="22" applyFont="1" applyFill="1" applyBorder="1" applyAlignment="1">
      <alignment horizontal="left"/>
    </xf>
    <xf numFmtId="0" fontId="31" fillId="0" borderId="27" xfId="0" applyFont="1" applyBorder="1"/>
    <xf numFmtId="0" fontId="30" fillId="0" borderId="16" xfId="0" applyFont="1" applyFill="1" applyBorder="1"/>
    <xf numFmtId="0" fontId="31" fillId="0" borderId="16" xfId="22" applyFont="1" applyFill="1" applyBorder="1" applyAlignment="1">
      <alignment horizontal="left"/>
    </xf>
    <xf numFmtId="0" fontId="30" fillId="0" borderId="13" xfId="0" applyFont="1" applyBorder="1"/>
    <xf numFmtId="4" fontId="30" fillId="0" borderId="13" xfId="0" applyNumberFormat="1" applyFont="1" applyBorder="1" applyAlignment="1">
      <alignment horizontal="center"/>
    </xf>
    <xf numFmtId="0" fontId="30" fillId="0" borderId="30" xfId="0" applyFont="1" applyFill="1" applyBorder="1"/>
    <xf numFmtId="0" fontId="30" fillId="0" borderId="31" xfId="0" applyFont="1" applyFill="1" applyBorder="1"/>
    <xf numFmtId="0" fontId="31" fillId="0" borderId="25" xfId="0" applyFont="1" applyBorder="1"/>
    <xf numFmtId="0" fontId="31" fillId="0" borderId="0" xfId="0" applyFont="1" applyBorder="1"/>
    <xf numFmtId="4" fontId="30" fillId="0" borderId="0" xfId="0" applyNumberFormat="1" applyFont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32" xfId="0" applyNumberFormat="1" applyFont="1" applyFill="1" applyBorder="1" applyAlignment="1">
      <alignment horizontal="center"/>
    </xf>
    <xf numFmtId="0" fontId="30" fillId="0" borderId="0" xfId="0" applyFont="1"/>
    <xf numFmtId="4" fontId="31" fillId="0" borderId="0" xfId="0" applyNumberFormat="1" applyFont="1" applyAlignment="1">
      <alignment horizontal="center"/>
    </xf>
    <xf numFmtId="3" fontId="31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right"/>
    </xf>
    <xf numFmtId="0" fontId="30" fillId="0" borderId="0" xfId="0" applyFont="1" applyFill="1"/>
    <xf numFmtId="0" fontId="33" fillId="0" borderId="0" xfId="0" applyFont="1"/>
    <xf numFmtId="3" fontId="30" fillId="0" borderId="0" xfId="0" applyNumberFormat="1" applyFont="1" applyFill="1" applyAlignment="1">
      <alignment horizontal="center"/>
    </xf>
    <xf numFmtId="4" fontId="31" fillId="0" borderId="0" xfId="0" applyNumberFormat="1" applyFont="1" applyFill="1" applyAlignment="1">
      <alignment horizontal="left"/>
    </xf>
    <xf numFmtId="3" fontId="31" fillId="0" borderId="34" xfId="0" applyNumberFormat="1" applyFont="1" applyFill="1" applyBorder="1" applyAlignment="1">
      <alignment horizontal="center"/>
    </xf>
    <xf numFmtId="0" fontId="31" fillId="0" borderId="34" xfId="0" applyFont="1" applyBorder="1"/>
    <xf numFmtId="0" fontId="30" fillId="4" borderId="0" xfId="0" applyFont="1" applyFill="1" applyAlignment="1">
      <alignment horizontal="right"/>
    </xf>
    <xf numFmtId="3" fontId="30" fillId="4" borderId="35" xfId="0" applyNumberFormat="1" applyFont="1" applyFill="1" applyBorder="1" applyAlignment="1">
      <alignment horizontal="center"/>
    </xf>
    <xf numFmtId="0" fontId="30" fillId="0" borderId="16" xfId="0" applyFont="1" applyBorder="1"/>
    <xf numFmtId="0" fontId="30" fillId="0" borderId="27" xfId="0" applyFont="1" applyBorder="1"/>
    <xf numFmtId="0" fontId="30" fillId="0" borderId="5" xfId="0" applyFont="1" applyFill="1" applyBorder="1"/>
    <xf numFmtId="0" fontId="31" fillId="0" borderId="5" xfId="0" applyFont="1" applyBorder="1"/>
    <xf numFmtId="3" fontId="31" fillId="0" borderId="33" xfId="0" applyNumberFormat="1" applyFont="1" applyFill="1" applyBorder="1" applyAlignment="1">
      <alignment horizontal="center"/>
    </xf>
    <xf numFmtId="3" fontId="30" fillId="4" borderId="23" xfId="0" applyNumberFormat="1" applyFont="1" applyFill="1" applyBorder="1" applyAlignment="1">
      <alignment horizontal="center"/>
    </xf>
    <xf numFmtId="0" fontId="34" fillId="0" borderId="0" xfId="0" applyFont="1"/>
    <xf numFmtId="0" fontId="30" fillId="4" borderId="0" xfId="0" applyFont="1" applyFill="1" applyBorder="1"/>
    <xf numFmtId="0" fontId="31" fillId="4" borderId="0" xfId="0" applyFont="1" applyFill="1"/>
    <xf numFmtId="49" fontId="30" fillId="4" borderId="0" xfId="0" applyNumberFormat="1" applyFont="1" applyFill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8" xfId="2" applyFont="1" applyBorder="1" applyAlignment="1">
      <alignment horizontal="center"/>
    </xf>
  </cellXfs>
  <cellStyles count="97">
    <cellStyle name="Hypertextové prepojenie" xfId="4" builtinId="8" hidden="1"/>
    <cellStyle name="Hypertextové prepojenie" xfId="6" builtinId="8" hidden="1"/>
    <cellStyle name="Hypertextové prepojenie" xfId="8" builtinId="8" hidden="1"/>
    <cellStyle name="Hypertextové prepojenie" xfId="10" builtinId="8" hidden="1"/>
    <cellStyle name="Hypertextové prepojenie" xfId="12" builtinId="8" hidden="1"/>
    <cellStyle name="Hypertextové prepojenie" xfId="14" builtinId="8" hidden="1"/>
    <cellStyle name="Hypertextové prepojenie" xfId="16" builtinId="8" hidden="1"/>
    <cellStyle name="Hypertextové prepojenie" xfId="18" builtinId="8" hidden="1"/>
    <cellStyle name="Hypertextové prepojenie" xfId="20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Hypertextové prepojenie" xfId="57" builtinId="8" hidden="1"/>
    <cellStyle name="Hypertextové prepojenie" xfId="59" builtinId="8" hidden="1"/>
    <cellStyle name="Hypertextové prepojenie" xfId="61" builtinId="8" hidden="1"/>
    <cellStyle name="Hypertextové prepojenie" xfId="63" builtinId="8" hidden="1"/>
    <cellStyle name="Hypertextové prepojenie" xfId="65" builtinId="8" hidden="1"/>
    <cellStyle name="Hypertextové prepojenie" xfId="67" builtinId="8" hidden="1"/>
    <cellStyle name="Hypertextové prepojenie" xfId="69" builtinId="8" hidden="1"/>
    <cellStyle name="Hypertextové prepojenie" xfId="71" builtinId="8" hidden="1"/>
    <cellStyle name="Hypertextové prepojenie" xfId="73" builtinId="8" hidden="1"/>
    <cellStyle name="Hypertextové prepojenie" xfId="75" builtinId="8" hidden="1"/>
    <cellStyle name="Hypertextové prepojenie" xfId="77" builtinId="8" hidden="1"/>
    <cellStyle name="Hypertextové prepojenie" xfId="79" builtinId="8" hidden="1"/>
    <cellStyle name="Hypertextové prepojenie" xfId="81" builtinId="8" hidden="1"/>
    <cellStyle name="Hypertextové prepojenie" xfId="83" builtinId="8" hidden="1"/>
    <cellStyle name="Hypertextové prepojenie" xfId="85" builtinId="8" hidden="1"/>
    <cellStyle name="Hypertextové prepojenie" xfId="87" builtinId="8" hidden="1"/>
    <cellStyle name="Hypertextové prepojenie" xfId="89" builtinId="8" hidden="1"/>
    <cellStyle name="Hypertextové prepojenie" xfId="91" builtinId="8" hidden="1"/>
    <cellStyle name="Hypertextové prepojenie" xfId="93" builtinId="8" hidden="1"/>
    <cellStyle name="Hypertextové prepojenie" xfId="95" builtinId="8" hidden="1"/>
    <cellStyle name="Normálna" xfId="0" builtinId="0"/>
    <cellStyle name="Normálna 2" xfId="2" xr:uid="{00000000-0005-0000-0000-00002E000000}"/>
    <cellStyle name="Normálna 3" xfId="3" xr:uid="{00000000-0005-0000-0000-00002F000000}"/>
    <cellStyle name="Percentá" xfId="1" builtinId="5"/>
    <cellStyle name="Použité hypertextové prepojenie" xfId="5" builtinId="9" hidden="1"/>
    <cellStyle name="Použité hypertextové prepojenie" xfId="7" builtinId="9" hidden="1"/>
    <cellStyle name="Použité hypertextové prepojenie" xfId="9" builtinId="9" hidden="1"/>
    <cellStyle name="Použité hypertextové prepojenie" xfId="11" builtinId="9" hidden="1"/>
    <cellStyle name="Použité hypertextové prepojenie" xfId="13" builtinId="9" hidden="1"/>
    <cellStyle name="Použité hypertextové prepojenie" xfId="15" builtinId="9" hidden="1"/>
    <cellStyle name="Použité hypertextové prepojenie" xfId="17" builtinId="9" hidden="1"/>
    <cellStyle name="Použité hypertextové prepojenie" xfId="19" builtinId="9" hidden="1"/>
    <cellStyle name="Použité hypertextové prepojenie" xfId="21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  <cellStyle name="Použité hypertextové prepojenie" xfId="58" builtinId="9" hidden="1"/>
    <cellStyle name="Použité hypertextové prepojenie" xfId="60" builtinId="9" hidden="1"/>
    <cellStyle name="Použité hypertextové prepojenie" xfId="62" builtinId="9" hidden="1"/>
    <cellStyle name="Použité hypertextové prepojenie" xfId="64" builtinId="9" hidden="1"/>
    <cellStyle name="Použité hypertextové prepojenie" xfId="66" builtinId="9" hidden="1"/>
    <cellStyle name="Použité hypertextové prepojenie" xfId="68" builtinId="9" hidden="1"/>
    <cellStyle name="Použité hypertextové prepojenie" xfId="70" builtinId="9" hidden="1"/>
    <cellStyle name="Použité hypertextové prepojenie" xfId="72" builtinId="9" hidden="1"/>
    <cellStyle name="Použité hypertextové prepojenie" xfId="74" builtinId="9" hidden="1"/>
    <cellStyle name="Použité hypertextové prepojenie" xfId="76" builtinId="9" hidden="1"/>
    <cellStyle name="Použité hypertextové prepojenie" xfId="78" builtinId="9" hidden="1"/>
    <cellStyle name="Použité hypertextové prepojenie" xfId="80" builtinId="9" hidden="1"/>
    <cellStyle name="Použité hypertextové prepojenie" xfId="82" builtinId="9" hidden="1"/>
    <cellStyle name="Použité hypertextové prepojenie" xfId="84" builtinId="9" hidden="1"/>
    <cellStyle name="Použité hypertextové prepojenie" xfId="86" builtinId="9" hidden="1"/>
    <cellStyle name="Použité hypertextové prepojenie" xfId="88" builtinId="9" hidden="1"/>
    <cellStyle name="Použité hypertextové prepojenie" xfId="90" builtinId="9" hidden="1"/>
    <cellStyle name="Použité hypertextové prepojenie" xfId="92" builtinId="9" hidden="1"/>
    <cellStyle name="Použité hypertextové prepojenie" xfId="94" builtinId="9" hidden="1"/>
    <cellStyle name="Použité hypertextové prepojenie" xfId="96" builtinId="9" hidden="1"/>
    <cellStyle name="TableStyleLight1" xfId="22" xr:uid="{00000000-0005-0000-0000-000060000000}"/>
  </cellStyles>
  <dxfs count="18"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Adresar_Beat/Financny_plan/Rozpocet2017/161123_Rozpocet_FP2017_porov_15_16_v07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ata.soltysova" refreshedDate="42808.427469907409" createdVersion="6" refreshedVersion="6" minRefreshableVersion="3" recordCount="420" xr:uid="{00000000-000A-0000-FFFF-FFFF00000000}">
  <cacheSource type="worksheet">
    <worksheetSource ref="A3:K423" sheet="FP17" r:id="rId2"/>
  </cacheSource>
  <cacheFields count="11">
    <cacheField name="kód stredisko" numFmtId="0">
      <sharedItems containsBlank="1" containsMixedTypes="1" containsNumber="1" containsInteger="1" minValue="1000" maxValue="9000" count="17">
        <n v="1000"/>
        <m/>
        <n v="9000"/>
        <n v="1110"/>
        <n v="1100"/>
        <n v="1300"/>
        <n v="3000"/>
        <s v="nové"/>
        <n v="4000"/>
        <n v="5000"/>
        <n v="6000"/>
        <n v="7000"/>
        <n v="8001"/>
        <n v="8002"/>
        <n v="8003"/>
        <n v="8004"/>
        <n v="8000"/>
      </sharedItems>
    </cacheField>
    <cacheField name="Stredisko" numFmtId="0">
      <sharedItems containsBlank="1" count="14">
        <s v="ADMINISTRATÍVA"/>
        <s v="PRENÁJOM IM (Sieň Slávy)"/>
        <s v="PRENÁJOM IM (SZTK)"/>
        <s v="PRÍJMY SFZ"/>
        <s v="KONVENCIA A VZDELÁVANIE"/>
        <s v="MLÁDEŽ A ROZVOJ"/>
        <s v="ORGÁNY A KOMISIE"/>
        <s v="ČLENSKÝ PRÍSPEVOK"/>
        <s v="KLUBOVÉ SÚŤAŽE"/>
        <s v="PRÍSPEVKY ČLENOM"/>
        <s v="PROJEKTY SFZ"/>
        <s v="REPREZENTÁCIA"/>
        <m u="1"/>
        <s v="INVESTÍCIE" u="1"/>
      </sharedItems>
    </cacheField>
    <cacheField name="kód zákazka" numFmtId="0">
      <sharedItems containsMixedTypes="1" containsNumber="1" containsInteger="1" minValue="1000" maxValue="9006"/>
    </cacheField>
    <cacheField name="Zákazka" numFmtId="0">
      <sharedItems count="84">
        <s v="IT"/>
        <s v="LPO"/>
        <s v="MZDY REGIONY A OBLASTI"/>
        <s v="MZDY"/>
        <s v="NTC"/>
        <s v="PR"/>
        <s v="PRISPEVKY REG."/>
        <s v="Sekretariát SFZ"/>
        <s v="ÚSEK GENERÁLNEHO SEKRETÁRA"/>
        <s v="SIEŇ SLÁVY"/>
        <s v="ADMINISTRATÍVNE BUDOVY"/>
        <s v="PRÁVASFZ"/>
        <s v="KONVENCIA R"/>
        <s v="VZDELÁVANIE DELEGÁTOV STRETNUTÍ"/>
        <s v="VZDELÁVANIE ROZHODCOV"/>
        <s v="VZDELÁVANIE TRÉNEROV"/>
        <s v="VZDELÁVANIE ZDRAVOTNÍCKYCH PRACOVNÍKOV"/>
        <s v="Športovo-talentovaná mládež"/>
        <s v="ÚMaR - rozvoj a podpora"/>
        <s v="GRts TURNAJE"/>
        <s v="GRts ŠKOLSKÉ SÚŤAŽE"/>
        <s v="GRTS SOCIÁLNE, FAIR PLAY A OSTATNÉ PROJEKTY"/>
        <s v="Futbalové akadémie, ÚTM, Čakatelia"/>
        <s v="ŽF KLUBY ČINNOSŤ"/>
        <s v="ŽF-spoločenské podujatia"/>
        <s v="ŽF-rozvoj ženského futbalu"/>
        <s v="ISSF/MATRIČNÁ KOMISIA"/>
        <s v="Členský príspevok"/>
        <s v="ISSF/KOMISIA DELEGÁTOV"/>
        <s v="ISSF/DISCIPLINARNA KOMISIA"/>
        <s v="KFTS - KOMISIA FUTSALU"/>
        <s v="K. ŠTADIÓNY A IHRISKÁ"/>
        <s v="LK a KLS"/>
        <s v="Odvolacia komisia"/>
        <s v="Revízna komisia"/>
        <s v="Komisia rozhodcov"/>
        <s v="Komora pre riešenie sporov"/>
        <s v="ISSF/ŠPORTOVO TECHNICKÁ KOMISIA"/>
        <s v="II. LIGA"/>
        <s v="FORTUNA LIGA"/>
        <s v="EURÓPSKA LIGA"/>
        <s v="SLOVENSKÝ POHÁR"/>
        <s v="SUPERPOHÁR"/>
        <s v="FUTSAL"/>
        <s v="NADÁCIE SFZ"/>
        <s v="ÚFT SVK"/>
        <s v="ÚLK"/>
        <s v="FIFA Forward"/>
        <s v="MŠVVAŠ SR"/>
        <s v="UEFA"/>
        <s v="INÉ REPRE"/>
        <s v="MUŽI A-TÍM"/>
        <s v="MUŽI U21-TÍM"/>
        <s v="REPRE - U15"/>
        <s v="REPRE - U16"/>
        <s v="REPRE - U17"/>
        <s v="REPRE - U18"/>
        <s v="REPRE - U19"/>
        <s v="REPRE - U20"/>
        <s v="REPRE - WU15"/>
        <s v="REPRE - WU17"/>
        <s v="REPRE - WU19"/>
        <s v="ŽENY A-TÍM"/>
        <s v="REPRE - Person. náklady a odmeny"/>
        <s v="REPRE"/>
        <s v="VZDELÁVANIE TRÉNEROV-konferencie a semináre" u="1"/>
        <s v="INFRAŠTRUKTÚRA" u="1"/>
        <s v="REPRE - Person. náklady a odmedy" u="1"/>
        <s v="GRts OSTATNÉ PROJEKTY" u="1"/>
        <s v="MEDCEN" u="1"/>
        <s v="FIFA FORWARD (mimo FAP)" u="1"/>
        <s v="Komisia Delegátov" u="1"/>
        <s v="Oddelenie matriky" u="1"/>
        <s v="DOXX BET LIGA" u="1"/>
        <s v="Športovo technická komisia" u="1"/>
        <s v="VZDELÁVANIE TRÉNEROV-činnosť" u="1"/>
        <s v="Disciplinarna komisia" u="1"/>
        <s v="HIMaNHIM/SFZ" u="1"/>
        <s v="REPRE - WU18" u="1"/>
        <s v="GRts FAIR PLAY PROJEKTY" u="1"/>
        <s v="GRts SOCIÁLNE  PROJEKTY" u="1"/>
        <s v="GRts SOCIÁLNE PROJEKTY" u="1"/>
        <s v="VZDELÁVANIE TRÉNEROV-školenia" u="1"/>
        <s v="OSTATNĚ KOMISIE" u="1"/>
      </sharedItems>
    </cacheField>
    <cacheField name="kód činnosť" numFmtId="0">
      <sharedItems containsBlank="1" containsMixedTypes="1" containsNumber="1" containsInteger="1" minValue="1001" maxValue="9362"/>
    </cacheField>
    <cacheField name="Činnosť" numFmtId="0">
      <sharedItems count="731">
        <s v="IT - Copy &amp; print"/>
        <s v="IT - Softvérové licencie"/>
        <s v="IT - SAP/Služby podpory/HW prevádzka"/>
        <s v="IT - Prevádzka ISSF"/>
        <s v="Registracne preukazy SFZ a SDS"/>
        <s v="Modul reprezentácií a turnajov pre www stranku"/>
        <s v="Online vzdelavanie a testovanie (Rozhodcovia, treneri a ine)"/>
        <s v="IT - Prispevok na telekom. služby RFZ a ObFZ"/>
        <s v="IT - správa siete a servehousing"/>
        <s v="IT - Telekomunikačné služby"/>
        <s v="IT - úpravy ISSF a BP"/>
        <s v="LEG - Konferencia šport a právo a Zákon o športe"/>
        <s v="LEG - Memoriál Milana Hanzela"/>
        <s v="LEG - Právny systém informácií (EPI) a zákony"/>
        <s v="LEG - Príprava predpisov SFZ"/>
        <s v="LEG - Vzdelávanie - semináre, kurzy, školenia UEFA"/>
        <s v="ObfZ Bratislava-mesto"/>
        <s v="ObfZ Bratislava-vidiek"/>
        <s v="ObFZ Banska Bystrica"/>
        <s v="BRATISLAVSKY FUTBALOVY ZVAZ"/>
        <s v="ObFZ Bardejov"/>
        <s v="ObFZ Kysuce"/>
        <s v="ObFZ Dolny Kubin"/>
        <s v="ObFZ Dunajska Streda"/>
        <s v="ObFZ Galanta"/>
        <s v="ObFZ Humenne"/>
        <s v="MFZ Kosice"/>
        <s v="ObFZ Kosice -okolie"/>
        <s v="ObFZ Komárno"/>
        <s v="ObFZ Lucenec"/>
        <s v="ObFZ Liptovsky Mikulas"/>
        <s v="ObFZ Levice"/>
        <s v="ObFZ Michalovce"/>
        <s v="ObFZ Martin"/>
        <s v="ObFZ Nitra"/>
        <s v="ObFZ Nove Zamky"/>
        <s v="ObFZ Povazska Bystrica"/>
        <s v="ObFZ Prievidza"/>
        <s v="ObFZ Presov"/>
        <s v="Podtatransky futbalovy zvaz"/>
        <s v="ObFZ Rimavska Sobota"/>
        <s v="ObFZ Roznava"/>
        <s v="ObFZ Senica"/>
        <s v="Ondavsky futbalovy zvaz"/>
        <s v="ObFZ Stara Lubovna"/>
        <s v="ObFZ Spisska Nova Ves"/>
        <s v="STREDOSLOVENSKY FUTBALOVY ZVAZ"/>
        <s v="ObFZ Trencin"/>
        <s v="ObFZ Topolcany"/>
        <s v="ObFZ Trnava"/>
        <s v="ObFZ Trebisov"/>
        <s v="ObFZ Velky Krtis"/>
        <s v="VYCHODOSLOVENSKY FUTBALOVY ZVAZ"/>
        <s v="ObFZ Vranov nad Toplou"/>
        <s v="ObFZ Zilina"/>
        <s v="ObFZ Ziar nad Hronom"/>
        <s v="ZAPADOSLOVENSKY FUTBALOVY ZVAZ"/>
        <s v="ObFZ Zvolen"/>
        <s v="Aparat SFZ"/>
        <s v="Ostatné pers. Náklady/Rozvoj Fut."/>
        <s v="NTC Poprad (2713)"/>
        <s v="NTC Senec (2713)"/>
        <s v="PR – Materiálno technické zabezpečenie"/>
        <s v="PR - služby"/>
        <s v="Integrita futbalu"/>
        <s v="Sekretariát SFZ"/>
        <s v="Odpisy a časové rozpúšťanie"/>
        <s v="Daňové náklady"/>
        <s v="Štadióny – náklady spojené s projektom"/>
        <s v="Náklady z úverov (úroky, poplatky)"/>
        <s v="MŠ NTC Poprad - rozpustenie dotacie/odpisov"/>
        <s v="GS - Koordinácia styku s fanúšikmi"/>
        <s v="GS - Rezprezentačné prezident"/>
        <s v="GS - A - KMS Malta vonku"/>
        <s v="GS - A- PZ doma , 03/2017"/>
        <s v="GS - A - KMS Litva vonku"/>
        <s v="GS - A PZ doma, 06/2017"/>
        <s v="GS - A - KMS Slovinsko doma"/>
        <s v="GS - A - KMS Anglicko vonku"/>
        <s v="GS - A - KMS Skotsko vonku"/>
        <s v="GS - A - KMS Malta doma"/>
        <s v="GS - A - KMS Play off doma, 11/2017"/>
        <s v="GS - Bezpečnosť na štadónoch"/>
        <s v="GS - Bilaterálne partnerské stretnutia"/>
        <s v="GS - Jubileá"/>
        <s v="GS - Konferencia pravidelná"/>
        <s v="GS - Kongresy FIFA a UEFA – GS, PR a člen VV SFZ"/>
        <s v="GS - Stretnutie sekretárov RFZ a ObFZ"/>
        <s v="GS - Úsek generálneho sekretára"/>
        <s v="GS - Vstupenky na zápasy zahraničie"/>
        <s v="GS - Výjazdové pracovné zasadnutie SFZ"/>
        <s v="GS - Výkonný výbor SFZ"/>
        <s v="GS - Reprezentačné - náklady na projekt štadióny"/>
        <s v="GS - Slovnaft Cup"/>
        <s v="Sieň Slávy N/V na prevádzku"/>
        <s v="Banská Bystrica (administratívna budova + 2 garáže) N/V na prevádzku"/>
        <s v="Čadca (administratívna budova) N/V na prevádzku"/>
        <s v="Humenné (administratívna budova) N/V na prevádzku"/>
        <s v="Michalovce (administratívna budova) N/V na prevádzku"/>
        <s v="Prievidza (administratívna budova) N/V na prevádzku"/>
        <s v="Trebišov (administratívna budova) N/V na prevádzku"/>
        <s v="Lučenec (administratívna budova) N/V na prevádzku"/>
        <s v="Martin (ina budova) N/V na prevádzku"/>
        <s v="Nitra - Chrenová (pozemok) N/V na prevádzku"/>
        <s v="Topoľčany (kancelárie,šatne,kotolňa) N/V na prevádzku"/>
        <s v="Práva SFZ"/>
        <s v="KONV - Náborové aktivity + príspevok pre ObFZ"/>
        <s v="KONV - Prísp. na činnosť špecializovaných PR + AAR"/>
        <s v="KONV - Prísp. na vzdel. rozhodcov a del. futsalu"/>
        <s v="KONV - Seminár pre výber R – Ženy SFZ"/>
        <s v="KONV - Seminár programu Talent &amp; Mentor"/>
        <s v="KONV - Technika pre účely rozhodovania"/>
        <s v="KONV - Testovanie z pravidiel futbalu + doplnky PF"/>
        <s v="KONV - Tréning. kemp pre skupinu TOP"/>
        <s v="KONV - Workshop pre PR SFZ"/>
        <s v="KONV - Zmluvne činnosti konvencie"/>
        <s v="KONV- Reg.FZ: T&amp;M programy, semináre DS-PR, lektori"/>
        <s v="DS - Seminár - letný"/>
        <s v="DS - Seminár - zimný"/>
        <s v="DS - Školenia delegátov stretnutí RFZ a ObFZ"/>
        <s v="DS - Školenia delegátov stretnutí SFZ - workshop"/>
        <s v="ROZH - Zimný doškolovací seminár rozhodcov a DPR SFZ"/>
        <s v="ROZH - Letný doškolovací seminár rozhodcov a DPR SFZ"/>
        <s v="ROZH - ZASADNUTIA KR SFZ S KR RFZ A OBFZ"/>
        <s v="ROZH - fyzické previerky rozhodcov a rozhodkýň SFZ"/>
        <s v="ROZH - seminár licenčných komisárov"/>
        <s v="ROZH - Tlmočenie, preklady"/>
        <s v="ROZH - predlicenčný seminár rozhodcov a PR SFZ"/>
        <s v="TREN - KaS/ Konferencia trénerov"/>
        <s v="TREN - KaS/ Seminár trénerov brankári"/>
        <s v="TREN - KaS/ Seminár trénerov UEFA GS C"/>
        <s v="TREN - KaS/ Seminár Lektori"/>
        <s v="TREN - KaS/ Seminár trénerov – FUTSAL"/>
        <s v="TREN - KaS/ Seminár trénerov – LIGA"/>
        <s v="TREN - KaS/ Seminár trénerov – MLÁDEŽ"/>
        <s v="TREN - KaS/ Seminár trénerov – ŽENY"/>
        <s v="TREN - KaS/ Seminár trénerov UEFA B"/>
        <s v="TREN - KaS/ Seminár UEFA PRO / A"/>
        <s v="TREN - Školenie UEFA A reprezentanti 16 / 17"/>
        <s v="TREN - Školenie trénerov – SFZ FUTSAL 2017"/>
        <s v="TREN - Školenie trénerov – UEFA FUTSAL UEFA B"/>
        <s v="TREN - ŠKOLENIE UEFA Elite Youth A 2017"/>
        <s v="TREN - ŠKOLENIE UEFA GK A 2017"/>
        <s v="TREN - ŠKOLENIE UEFA PRO 16/17"/>
        <s v="TREN - ŠKOLENIE UEFA A 2017"/>
        <s v="TREN - ŠKOLENIE UEFA A 2016"/>
        <s v="TREN - ŠKOLENIE GC"/>
        <s v="TREN - Činnosť/ Vzdelávanie trénerov - odmeny"/>
        <s v="TREN - Činnosť/ Vzdelávanie UEFA"/>
        <s v="TREN - Činnosť/ Prijímačky"/>
        <s v="TREN - Publikačná činnosť"/>
        <s v="TREN - Činnosť/ Materiálno technické zabezpečenie"/>
        <s v="TREN - Činnosť/ STÁŽE TRÉNEROV SFZ"/>
        <s v="TREN - Činnosť/Rôzne"/>
        <s v="ZDRT - Vzdelávanie zdravotníckych pracovníkov"/>
        <s v="PPT - regionálny turnaj U14 máj"/>
        <s v="PPT - regionálny turnaj U14 september"/>
        <s v="PPT - regionálny turnaj U15 - Memoriál G. Princa"/>
        <s v="PPT - Letné športové sústredenia BFZ, ZsFZ, SsFZ, VsFZ"/>
        <s v="PPT - Príprava ObFZ U12 - U14"/>
        <s v="PPT - Príprava RFZ U12 - U15"/>
        <s v="PPT - MTZ"/>
        <s v="Podpora klubov a turnajov"/>
        <s v="MTZ-administratíva"/>
        <s v="Správa programu na zber údajov pre trénerov"/>
        <s v="Kontrolná a edukačná činnosť"/>
        <s v="Školenia, semináre a porady"/>
        <s v="Metodická činnosť pre kluby mládeže"/>
        <s v="Úložisko - zber videozáznamov"/>
        <s v="ÚMaR-mzdy mládež a rozvoj"/>
        <s v="Administrácia a ocenenia súťaží mládeže"/>
        <s v="Halová sezóna mládeže chlapcov 16/17"/>
        <s v="Halová sezóna mládeže chlapcov 17/18"/>
        <s v="Majstrovstvá SR starších žiakov"/>
        <s v="Mini Champions Liga"/>
        <s v="Coca Cola Cup"/>
        <s v="McDonalds Cup"/>
        <s v="Školský pohár SFZ"/>
        <s v="SP - Nepočujúci športovci-Deaflympijské hnutie"/>
        <s v="SP -Nepočujúci športovci-Medzinárodný turnaj U16"/>
        <s v="SP -Deti z detských domovov-Appelia Cup"/>
        <s v="SP -Deti z detských domovov-Majstrovstvá SR"/>
        <s v="SP -Deti s mentálnym hendikepom-unifikovaný futbal"/>
        <s v="SP -FARE action week-turnaje minoritných menšín"/>
        <s v="FP - Zelená karta"/>
        <s v="FP - UEFA Fair Play projekt"/>
        <s v="OP - Plážový futbal"/>
        <s v="OP - UEFA Grassroots week"/>
        <s v="OP - Futbal starých pánov"/>
        <s v="OP - GROW 2020 - Aplikácia na hobby futbal"/>
        <s v="OP - GROW 2020 - Zvyšovanie členskej základne"/>
        <s v="ÚTM a Grassroots odmeny 1-6"/>
        <s v="Futbalové akadémie, ÚTM odmeny 7-12"/>
        <s v="MTZ"/>
        <s v="SAP implementácia - jednorazovo"/>
        <s v="SAP prevádzka"/>
        <s v="Česko - slovenský pohár"/>
        <s v="UEFA Youth League"/>
        <s v="Činnosť - dievčatá - klub č. 1"/>
        <s v="Činnosť - dievčatá - klub č. 2"/>
        <s v="Činnosť - dievčatá - klub č. 3"/>
        <s v="Činnosť - dievčatá - klub č. 4"/>
        <s v="Činnosť - dievčatá - klub č. 5"/>
        <s v="Činnosť - dievčatá - klub č. 6"/>
        <s v="Činnosť - dievčatá - klub č. 7"/>
        <s v="Činnosť - dievčatá - klub č. 8"/>
        <s v="Činnosť - dievčatá - klub č. 9"/>
        <s v="Činnosť - dievčatá - klub č. 10"/>
        <s v="Činnosť - dievčatá - klub č. 11"/>
        <s v="Činnosť - dievčatá - klub č. 12"/>
        <s v="Činnosť - dievčatá - klub č. 13"/>
        <s v="Činnosť - dievčatá - klub č. 14"/>
        <s v="Činnosť - dievčatá - klub č. 15"/>
        <s v="Činnosť - dievčatá - klub č. 16"/>
        <s v="Činnosť - dievčatá - klub č. 17"/>
        <s v="Činnosť - dievčatá - klub č. 18"/>
        <s v="Činnosť - dievčatá - klub č. 19"/>
        <s v="Činnosť - dievčatá - klub č. 20"/>
        <s v="Činnosť - dievčatá - klub č. 21"/>
        <s v="Činnosť - dievčatá - klub č. 22"/>
        <s v="Činnosť - dievčatá - klub č. 23"/>
        <s v="Činnosť - dievčatá - klub č. 24"/>
        <s v="Činnosť - dievčatá - klub č. 25"/>
        <s v="Činnosť - dievčatá - klub č. 26"/>
        <s v="Činnosť - dievčatá - klub č. 27"/>
        <s v="Činnosť - dievčatá - klub č. 28"/>
        <s v="Činnosť - dievčatá - klub č. 29"/>
        <s v="Činnosť - dievčatá - klub č. 30"/>
        <s v="Činnosť - dievčatá - klub č. 31"/>
        <s v="Činnosť - dievčatá - klub č. 32"/>
        <s v="Činnosť - dievčatá - klub č. 33"/>
        <s v="Činnosť - dievčatá - klub č. 34"/>
        <s v="Činnosť - dievčatá - klub č. 35"/>
        <s v="Činnosť - dievčatá - klub č. 36"/>
        <s v="Činnosť - dievčatá - klub č. 37"/>
        <s v="Činnosť - dievčatá - klub č. 38"/>
        <s v="Činnosť - dievčatá - klub č. 39"/>
        <s v="Činnosť - dievčatá - klub č. 40"/>
        <s v="Činnosť - dievčatá - klub č. 41"/>
        <s v="Činnosť - dievčatá - klub č. 42"/>
        <s v="Činnosť - dievčatá - klub č. 43"/>
        <s v="Činnosť - dievčatá - klub č. 44"/>
        <s v="Činnosť - dievčatá - klub č. 45"/>
        <s v="Činnosť - dievčatá - klub č. 46"/>
        <s v="Činnosť - dievčatá - klub č. 47"/>
        <s v="Činnosť - dievčatá - klub č. 48"/>
        <s v="Činnosť - dievčatá - klub č. 49"/>
        <s v="Činnosť - dievčatá - klub č. 50"/>
        <s v="Činnosť - dievčatá - klub č. 51"/>
        <s v="Činnosť - dievčatá - klub č. 52"/>
        <s v="Činnosť - dievčatá - klub č. 53"/>
        <s v="Činnosť - dievčatá - klub č. 54"/>
        <s v="Činnosť - dievčatá - klub č. 55"/>
        <s v="Činnosť - dievčatá - klub č. 56"/>
        <s v="Činnosť - dievčatá - klub č. 57"/>
        <s v="Činnosť - dievčatá - klub č. 58"/>
        <s v="Činnosť - dievčatá - klub č. 59"/>
        <s v="Činnosť - dievčatá - klub č. 60"/>
        <s v="Jedenástka roka ženy"/>
        <s v="Festival pre dievčatá BFZ"/>
        <s v="Festival pre dievčatá ZsFZ"/>
        <s v="Festival pre dievčatá SsFZ"/>
        <s v="Festival pre dievčatá VsFZ"/>
        <s v="ŽF Rozvoj - Podpora turnajov "/>
        <s v="ŽF Rozvoj - Regionálny turnaj WU14 jar"/>
        <s v="ŽF Rozvoj - Regionálny turnaj WU14 jeseň"/>
        <s v="ŽF Rozvoj - Prípravné zápasy regionálnych výberov dievčat"/>
        <s v="ŽF Rozvoj - Príprava regionálnych výberov WU12-WU15 BFZ"/>
        <s v="ŽF Rozvoj - Príprava regionálnych výberov WU12-WU15 ZsFZ"/>
        <s v="ŽF Rozvoj - Príprava regionálnych výberov WU12-WU15 SsFZ"/>
        <s v="ŽF Rozvoj - Príprava regionálnych výberov WU12-WU15 VsFZ"/>
        <s v="ŽF Rozvoj - Majstrovstvá SR žiačok"/>
        <s v="ŽF Rozvoj - Halová sezóna dievčat-žiačky 2015/2016"/>
        <s v="ŽF Rozvoj - Halová sezóna dievčat-žiačky 2016/2017"/>
        <s v="ŽF Rozvoj - Letné futbalové kempy pre dievčatá"/>
        <s v="ŽF Rozvoj - Ocenenia a administrácia súťaží žien a žiačok"/>
        <s v="ŽF Rozvoj - Aktív klubov ženský futbal jar"/>
        <s v="ŽF Rozvoj - Aktív klubov ženský futbal jeseň"/>
        <s v="ŽF Rozvoj - Odmeny - dievčenské mládežnícke kluby - tréneri - UEFA projekt"/>
        <s v="ŽF Rozvoj - Slovenský pohár žien-finále"/>
        <s v="ŽF Rozvoj - MTZ-dievčenské mládežnícke družstvá"/>
        <s v="ŽF Rozvoj - Vzdelávanie v ženskom futbale"/>
        <s v="ŽF Rozvoj - ŽF-rôzne"/>
        <s v="Činnost matricneho oddelenia"/>
        <s v="Ročný členský príspevok na činnosť"/>
        <s v="KD - Komisia delegátov"/>
        <s v="Disciplinarna komisia"/>
        <s v="KFts - Komisia Futsalu"/>
        <s v="KŠI - Komisia pre štadióny a ihriská"/>
        <s v="KŠI - Kontrolný deň v NTC Poprad"/>
        <s v="KŠI - pasportizácia štadiónov a ihrísk"/>
        <s v="KŠI - výstavba štadiónov - obhliadky"/>
        <s v="Lic - Licenčná komisia a klubový licenčný systém"/>
        <s v="Lic - Licenčná komisia školenia"/>
        <s v="Lic - Licenčný worskhop UEFA, workshop"/>
        <s v="Odvolacia komisia"/>
        <s v="Revízna komisia"/>
        <s v="Komisia rozhodcov"/>
        <s v="Komora pre riešenie sporov"/>
        <s v="Športovo technická komisia"/>
        <s v="2L-Jarná časť"/>
        <s v="2L-Jesenná časť"/>
        <s v="FL - Jarná časť"/>
        <s v="FL - Jesenná časť"/>
        <s v="UEFA Európska Liga a Liga majstrov"/>
        <s v="SP - SLOVENSKÝ POHÁR MUŽI – SLOVNAFT CUP"/>
        <s v="SP - SUPER POHÁR/ČESKOSLOVENSKÝ POHÁR"/>
        <s v="FUTSAL"/>
        <s v="Nadácia Internacionálov"/>
        <s v="Nadácia Slovenského futbalu"/>
        <s v="Únia futbalových trénerov Slovenska"/>
        <s v="Únia Ligových klubov"/>
        <s v="Plnenie II. liga"/>
        <s v="Forward REPRE Muži U/A"/>
        <s v="Forward WU15-WU19, dievčenské súťaže"/>
        <s v="Forward klubové ženské súťaže"/>
        <s v="Forward Grts"/>
        <s v="Forward Sekretariát"/>
        <s v="Forward Ženy"/>
        <s v="FIFA FORWARD - ostatné projekty (mimo NTC Poprad)"/>
        <s v="MS Mládež"/>
        <s v="MS Kluby"/>
        <s v="MS Športové odvetvia - reprezentácia"/>
        <s v="UEFA Centralizácia"/>
        <s v="UEFA Hattrick IV plážový futbal"/>
        <s v="UEFA Hattrick Solidarity"/>
        <s v="UEFA Integrity Ofiicer"/>
        <s v="Internacionáli"/>
        <s v="A - tréningový kemp UAE + 2 príp. zápasy"/>
        <s v="A - KMS Malta 26.3.2017, V"/>
        <s v="A - KMS Litva 10.6.2017, V"/>
        <s v="A - KMS Slovinsko 01.9.2017, D"/>
        <s v="A - KMS Anglicko vonku 04.09.2017"/>
        <s v="A - KMS Skotsko vonku"/>
        <s v="A - KMS Malta doma"/>
        <s v="A - KMS Play off doma"/>
        <s v="A - KMS Play off vonku"/>
        <s v="A - Personálne náklady a odmeny"/>
        <s v="SR 21 - 3 MZ, 2x so Srbskom D – SR 20/21, s Ceskom V,20.3. - 28.3.2017"/>
        <s v="SR 21 – Finale Challenge Trophy D – 16.-19.4.2017"/>
        <s v="SR 21 - KZ Šamorín 5.6. - 13.6.2017 + ME Poľsko 13.-30.6.2017"/>
        <s v="SR 21 - 2 MZ D/V 28.8.-5.9.2017"/>
        <s v="SR 21 - 2 MZ D/V 2.-10.10.2017"/>
        <s v="SR 21 - 2 MZ D/V 6.-13.11.2017"/>
        <s v="U21 - Personálne náklady a odmeny"/>
        <s v="SR 15 - Bielorusko D, 4.-7.4.2017"/>
        <s v="SR 15 - Turnaj 3 krajín/2 MZ, Fínsko V 23.-28.4.17"/>
        <s v="SR 15 - So Severným Írskom D, 14.-18.5.2017"/>
        <s v="SR 15 - Kontrolný zraz Poprad 25.-27.9.2017"/>
        <s v="SR 15 - 2 MZ so Svajciarskom D – 16.-19.10.2017"/>
        <s v="SR 16 - Turnaj Turecko AEGAN 14.-22.1.2017"/>
        <s v="SR 16 - 2 PZ s Luxemburskom V, 4.3.-9.3.2017"/>
        <s v="SR 16 - Turnaj UEFA Development 11.-17.4.2017 – v Poľsku"/>
        <s v="SR 16 - 2 MZ s Armenskom D 22.-25.5.2017"/>
        <s v="SR 16 - 2 MZ s Cyprom - D 6.-10.8.2017"/>
        <s v="SR 16 - 2 MZ so Skotskom D 17.-21.9.2017"/>
        <s v="SR 16 - 2 MZ s Českom D/V 8.-12.10.2017"/>
        <s v="SR 16 - 2 MZ so Srbskom V 19.-23.11.2017"/>
        <s v="SR 17 - Turnaj v Bielorusku V 13.-23.1.2017"/>
        <s v="SR 17- 2 MZ v Turecku V 12.-17.2.2017"/>
        <s v="SR 17- K ME Elite round V 10.-21.3.2017 – Cyprus"/>
        <s v="SR 17- 2 MZ D/V 16.-20.4.2017 – v pripade postupu na ME"/>
        <s v="SR 17- KZ Senec 30.4. - 2.5.2017 - v pripade postupu na ME"/>
        <s v="SR 17- ME U 17 3.-18. 5.2017 – Chorvatsko - v pripade postupu na ME"/>
        <s v="SR 17 - 2 MT Banikov Ukrajina V 15. - 21.8.2017"/>
        <s v="SR 17 - 2 MZ so Svedskom V 10. - 14.9.2017"/>
        <s v="SR 17 - KME 29.9. - 9.10.2017 – Macedonsko V"/>
        <s v="SR 17 - 2 MZ D / V 12.-16.11.2017"/>
        <s v="SR 18 - Turnaj Petrohrad 6.-22.1.2017"/>
        <s v="SR 18 - 2 MZ s Armenskom V 2.-7.4.2017"/>
        <s v="SR 18 - Turnaj Slovakia Cup 23.- 29.4.2017"/>
        <s v="SR 18 - 2 MZ s Macedonskom V 4.6. - 9.6.2017"/>
        <s v="SR 18 - Turnaj V. Ježka 14. - 20.8.2017"/>
        <s v="SR 18 - 2 MT vo Svedsku V 29.8.-5.9.2017"/>
        <s v="SR 18 - 2 MT v Turecku V 12.-17.11.2017"/>
        <s v="SR 19 – Turnaj La Manga V 7. - 15.2.2017"/>
        <s v="SR 19 - 1 MZ Rakúsko D 6.-8.3.2017"/>
        <s v="SR 19 - K ME Elite round 19.-29.3.2017 – Nemecko"/>
        <s v="SR 19 - 2 MZ so Švajčiarskom V 27.8. - 30.8.2017"/>
        <s v="SR 19 - 2 MZ s Cyprom V 17.9. - 22.9.2017"/>
        <s v="SR 19 – 2 MZ s Greckom a Anglickom D 2.10.-9.10.2017"/>
        <s v="SR 19 – KME 4.11.-14.11.2017 – Turecko"/>
        <s v="SR 20 - 1. MZ SR 20 - ČESKO 16.4. - 19.4.2017"/>
        <s v="W SR 15 - 2 MZ D/V s Českom 30.10. - 2.11.2017"/>
        <s v="W SR 17 - Testovanie 15.-16.2.2017"/>
        <s v="W SR 17 - UEFA Devel. WU16 V, 5.-11.4.17-Poľsko"/>
        <s v="W SR 17 -  UEFA Dev. WU17, 23. -28.4.2017, Litva "/>
        <s v="W SR 17 – Turnaj UEFA Devolopment WU18, 14.-19.5.2017 - ZRUSENE"/>
        <s v="W SR 17 - 2 MZ so Sev. Irskom D 28.8.-31.8.2017"/>
        <s v="W SR 17 – 2 MZ s Poľskom D/V 25.9. - 29.9.2017"/>
        <s v="W SR 17 – KME 12.-21.10.2017 V – v Lotyšsku"/>
        <s v="W SR 19 - Testovanie 13.-14.2.2017"/>
        <s v="W SR 19 – 2 MZ so Srbskom V 3.-8.3.2017"/>
        <s v="W SR 19 - 2 MZ s Maďarskom D/V 10.-13.4.2017"/>
        <s v="W SR 19 - UEFA DT WU18 V, 15.-20.5.17 v Bulharsku"/>
        <s v="W SR 19 – 2 PZ so Sev. Irskom V 11.-16.6.2017"/>
        <s v="W SR 19 – 2 MZ s Belgickom D 14.-17.8.2017"/>
        <s v="W WR 19 – KME 5.-15.9.2017 V - v Litve"/>
        <s v="W SR A - Kontrolný zraz Španielsko 15.-24.1.2017"/>
        <s v="W SR A - Personálne náklady a odmeny"/>
        <s v="W SR A - Tur. Chorvátsko V 27.2.-9.3.17-Istria C."/>
        <s v="W SR A – 1 MZ s Islandom D 3.4. - 11.4.2017, + Írsko V"/>
        <s v="W SR A - 2 MZ s Greckom D 5.-13.6.2017"/>
        <s v="W SR A – MT v Madarsku V 25.-30.7.2017"/>
        <s v="W SR A - 2 MZ D/V 11.9.-19.9.2017"/>
        <s v="W SR A - 2 MZ D/V 16.10.-24.10.2017"/>
        <s v="W SR A - 2 MZ D/V 20.11.-28.11.2017"/>
        <s v="REPRE - Ostatná národná reprezentácia"/>
        <s v="REPRE - zdravotníctvo"/>
        <s v="Brankársky kemp U21"/>
        <s v="Brankársky kemp dievčatá"/>
        <s v="Testovanie reprezentácie v medicínskom centre"/>
        <s v="SAP - IMPLEMENTÁCIA"/>
        <s v="SAP - PREVÁDZKA"/>
        <s v="TREN - Činnosť/ Publikačná činnosť" u="1"/>
        <s v="Činnosť - juniorky - klub č. 5" u="1"/>
        <s v="W SR 17 - Turnaj UEFA Development 12.-17.3.2017" u="1"/>
        <s v="Činnosť - juniorky - klub č. 10" u="1"/>
        <s v="Činnosť - juniorky - klub č. 6" u="1"/>
        <s v="Činnosť - juniorky - klub č. 7" u="1"/>
        <s v="Činnosť - juniorky - klub č. 8" u="1"/>
        <s v="Činnosť - juniorky - klub č. 9" u="1"/>
        <s v="W SR 19 – 2 PZ so Sev. Irskom V 5.-8.6.2017" u="1"/>
        <s v="W SR A - Turnaj Chorvátsko V 27.2.- 9.3.2017 - Istria Cup v Chorvatsku" u="1"/>
        <s v="TREN - ŠKOLENIE UEFA B - stred" u="1"/>
        <s v="Podpora turnajov " u="1"/>
        <s v="SR 17 - KZ Senec 30.4. - 2.5.2017" u="1"/>
        <s v="SR 18 - 2 MZ s Macedonskom V  4.6. - 9.6.2017" u="1"/>
        <s v="W SR 19 - Turnaj UEFA Development WU18 V, 15. - 20.5.2017 - v Bulharsku" u="1"/>
        <s v="U21 - Majstrovstvá EURÓPY Poľsko 12.-29.6.2017" u="1"/>
        <s v="SR 16 - 2 MZ D/V 12.-15.6.2017" u="1"/>
        <s v="ČAKATEĽ činnosť - klub č. 4" u="1"/>
        <s v="PR – Materiálno technické zabezpečenie " u="1"/>
        <s v="Činnosť - licenčný systém 1. liga žien - klub č. 2" u="1"/>
        <s v="ÚMaR-Rôzne a odmeny" u="1"/>
        <s v="SR 18 - 2 MZ D/V 29.5. - 1.6.2017" u="1"/>
        <s v="TREN - Materiálno technické zabezpečenie" u="1"/>
        <s v="SR 16 - 2 MZ s Armenskom – D  22.-25.5.2017" u="1"/>
        <s v="W SR 19 - KZ Senec 14.-16.8.2017" u="1"/>
        <s v="UEFA Grassroots week" u="1"/>
        <s v="SR 17 ME U 17 3.-18. 5.2017 – Chorvatsko" u="1"/>
        <s v="SR 16 - 2 MZ D/V 14.-17.8.2017" u="1"/>
        <s v="Zelená karta" u="1"/>
        <s v="TREN - ŠKOLENIE UEFA B - BA" u="1"/>
        <s v="SR 18 - 2 MT vo Svedsku  V  29.8.-5.9.2017" u="1"/>
        <s v="ČAKATEĽ činnosť - klub č. 5" u="1"/>
        <s v="Sekretariát SFZ " u="1"/>
        <s v="Podpora turnajov" u="1"/>
        <s v="KŠI - vzdelávací seminár o hracích plochách" u="1"/>
        <s v="Nepočujúci športovci-Medzinárodný turnaj U16" u="1"/>
        <s v="W SR 17 - KZ 24.7. - 27.7.2017 - ZRUSENE" u="1"/>
        <s v="ČAKATEĽ činnosť - klub č. 10" u="1"/>
        <s v="SR 18 - Turnaj Švédsko 15. - 20.10.2017" u="1"/>
        <s v="Deti z detských domovov-Appelia Cup" u="1"/>
        <s v="SAP implementácia" u="1"/>
        <s v="TREN- Rôzne" u="1"/>
        <s v="REPRE - Ostatné pers. Náklady/Rozvoj Fut." u="1"/>
        <s v="W WR 19 – KME 5.-15.9.2017 - Litva" u="1"/>
        <s v="FARE action week-turnaje minoritných menšín" u="1"/>
        <s v="W SR17 – KME 12.-21.10.2017 – Lotyšsko" u="1"/>
        <s v="UEFA HatTrick NTC Senec" u="1"/>
        <s v="ČAKATEĽ činnosť - klub č. 11" u="1"/>
        <s v="ČAKATEĽ činnosť - klub č. 6" u="1"/>
        <s v="W SR 15 – KZ v Dunajskej Lužnej D 8.-11.5.2017" u="1"/>
        <s v="TREN - Seminár trénerov – FUTSAL" u="1"/>
        <s v="Činnosť - licenčný systém 1. liga žien - klub č. 3" u="1"/>
        <s v="SR 15 - Severné Írsko - SR 15 14.-18.5.2017" u="1"/>
        <s v="FA - kapitálové výdavky - klub č. 3" u="1"/>
        <s v="W SR 19 -  2 MZ s Maďarskom D/V  10.-13.4.2017" u="1"/>
        <s v="W SR 17 - K ME 15.-25.9.2017" u="1"/>
        <s v="SR 19 - ME U 19 Gruzínsko 28.6. - 15.7.2017 - v pripade postupu na ME" u="1"/>
        <s v="SR 21 - 2 MZ D/V  2.-10.10.2017" u="1"/>
        <s v="TREN -Seminár trénerov UEFA GS C" u="1"/>
        <s v="FA - kapitálové výdavky - klub č. 7" u="1"/>
        <s v="ČAKATEĽ činnosť - klub č. 12" u="1"/>
        <s v="W SR A - MT U23" u="1"/>
        <s v="TREN - Seminár trénerov – LIGA" u="1"/>
        <s v="SR 19 - K ME 1. round 2.10.-11.10.2017" u="1"/>
        <s v="U21 - Kontrolný zraz Španielsko 21.1.-27.1.2017" u="1"/>
        <s v="SR 21 – Finale Challenge Trophy D – 17.-19.4.2017" u="1"/>
        <s v="ČAKATEĽ činnosť - klub č. 13" u="1"/>
        <s v="W SR A - 2 MZ D/V  11.9.-19.9.2017" u="1"/>
        <s v="ČAKATEĽ činnosť - klub č. 7" u="1"/>
        <s v="W SR 17 - Turnaj UEFA Development WU17, 12.-17.3.2017 " u="1"/>
        <s v="GS - A - KMS Anglicko vonku 4.9.2017" u="1"/>
        <s v="SR 17 KZ Senec 30.4. - 2.5.2017" u="1"/>
        <s v="SR 18 - Turnaj Petrohrad 5.-22.1.2017" u="1"/>
        <s v="ÚTM činnosť - klub č. 1" u="1"/>
        <s v="ČAKATEĽ činnosť - klub č. 14" u="1"/>
        <s v="SR 17 - 2 MZ D/V 20. - 24.8.2017" u="1"/>
        <s v="W SR 17 - 2 MZ D/V 28.8.-31.8." u="1"/>
        <s v="ÚTM činnosť - klub č. 2" u="1"/>
        <s v="SR 17 - 2 MZ D/V 24. - 28.9.2017" u="1"/>
        <s v="ČAKATEĽ činnosť - klub č. 8" u="1"/>
        <s v="W SR 19 – KZ 24.-27.7.2017 D" u="1"/>
        <s v="Činnosť - licenčný systém 1. liga žien - klub č. 4" u="1"/>
        <s v="W SR 17 – Turnaj UEFA Devolopment WU18, 14.-19.5.2017" u="1"/>
        <s v="Majstrovstvá SR žiačok" u="1"/>
        <s v="SR 17 2 MZ v Turecku V 12.-17.2.2017 " u="1"/>
        <s v="SR 18 - 2 MZ D / V 11.-14.9.2017" u="1"/>
        <s v="TREN - ŠKOLENIE GS C - východ" u="1"/>
        <s v="Vzdelávanie v ženskom futbale" u="1"/>
        <s v="ÚTM činnosť - klub č. 3" u="1"/>
        <s v="SR 16 - 2 MZ D/V 12.-15.6.2017 – ZRUSENE" u="1"/>
        <s v="IT - Copy &amp; print/priemer+1000Eur na tonery do malych tlaciarni" u="1"/>
        <s v="Nepočujúci športovci-Deaflympijské hnutie" u="1"/>
        <s v="W SR 19 - Testovanie 20.-21.11.2017" u="1"/>
        <s v="ŽF-rôzne" u="1"/>
        <s v="W SR 17 - KZ 31.7. - 2.8.2017" u="1"/>
        <s v="GS - A - KMS Malta vonku 26.3.2017" u="1"/>
        <s v="SR 17 - K ME Elite round 19.-29.3.2017" u="1"/>
        <s v="SR 19 - K ME Elite round 19.-29.3.2017" u="1"/>
        <s v="U21 - 2 MZ D/V 28.8.-5.9.2017" u="1"/>
        <s v="W SR 15 - 2 MZ D/V Česko 8.-11.5.2017" u="1"/>
        <s v="W SR A – 1 MZ s Islandom D 3.4. - 11.4.2017, + 1 MZ D/V" u="1"/>
        <s v="TREN - Konferencia trénerov" u="1"/>
        <s v="GS - Superpohár" u="1"/>
        <s v="ÚTM činnosť - klub č. 4" u="1"/>
        <s v="Forward Regióny" u="1"/>
        <s v="GROW 2020 - Aplikácia na hobby futbal" u="1"/>
        <s v="ČAKATEĽ činnosť - klub č. 9" u="1"/>
        <s v="SR 16 - KZ Senec 6.-8.3.2017" u="1"/>
        <s v="W SR A - 2 MZ s Greckom D 5.-13.6.2017 " u="1"/>
        <s v="Ocenenia a administrácia súťaží žien a žiačok" u="1"/>
        <s v="Kamerové systémy" u="1"/>
        <s v="SR 19 - 2 MZ s Cyprom V  17.9. - 22.9.2017" u="1"/>
        <s v="ÚTM činnosť - klub č. 5" u="1"/>
        <s v="SR 18 - 2 MZ Maďarsko 3.-6.4.2017" u="1"/>
        <s v="ÚTM činnosť - klub č. 10" u="1"/>
        <s v="TREN - Seminár Lektori" u="1"/>
        <s v="FA činnosť - klub č. 10" u="1"/>
        <s v="CRM modul pre organizaciu SFZ Eventov" u="1"/>
        <s v="ÚTM činnosť - klub č. 6" u="1"/>
        <s v="ÚTM činnosť - klub č. 11" u="1"/>
        <s v="TREN - Seminár trénerov – ŽENY" u="1"/>
        <s v="TREN - Seminár trénerov brankári" u="1"/>
        <s v="Činnosť - licenčný systém 1. liga žien - klub č. 5" u="1"/>
        <s v="Slovenský pohár žien-finále" u="1"/>
        <s v="Forward Futsal" u="1"/>
        <s v="ÚTM činnosť - klub č. 12" u="1"/>
        <s v="ÚTM činnosť - klub č. 20" u="1"/>
        <s v="FA činnosť - klub č. 1" u="1"/>
        <s v="FA činnosť - klub č. 2" u="1"/>
        <s v="FA činnosť - klub č. 3" u="1"/>
        <s v="FA činnosť - klub č. 4" u="1"/>
        <s v="TREN - Vzdelávanie UEFA" u="1"/>
        <s v="FA činnosť - klub č. 5" u="1"/>
        <s v="Instat - analytický program" u="1"/>
        <s v="FA - kapitálové výdavky - klub č. 4" u="1"/>
        <s v="FA činnosť - klub č. 6" u="1"/>
        <s v="FA činnosť - klub č. 7" u="1"/>
        <s v="FA činnosť - klub č. 8" u="1"/>
        <s v="FA činnosť - klub č. 9" u="1"/>
        <s v="SR 18 - 2 Mz s Armenskom V  2.-7.4.2017" u="1"/>
        <s v="FA činnosť - klub č. 11" u="1"/>
        <s v="W SR 17 – 2 MZ s Poľskom D/V 25.9. - 29.9.2017 " u="1"/>
        <s v="W SR A – MT v Madarsku 25.-30.7.2017" u="1"/>
        <s v="ÚTM činnosť - klub č. 13" u="1"/>
        <s v="ÚTM činnosť - klub č. 7" u="1"/>
        <s v="ÚTM činnosť - klub č. 21" u="1"/>
        <s v="W SR 15 - 2 MZ D/V 30.10. - 2.11.2017" u="1"/>
        <s v="SR 21 - Kontrolný zraz Španielsko 21.1.-27.1.2017-ZRUŠENÉ" u="1"/>
        <s v="FA - kapitálové výdavky - klub č. 8" u="1"/>
        <s v="SR 15 - Bielorusko 20.-23.3.2017" u="1"/>
        <s v="W SR 19 - 2 MZ Poľsko Poprad 10.-13.4.2017" u="1"/>
        <s v="W SR 17 - Testovanie 22.-23.11.2017" u="1"/>
        <s v="ÚTM činnosť - klub č. 14" u="1"/>
        <s v="ÚTM činnosť - klub č. 22" u="1"/>
        <s v="SR 19 - 2 MZ D/V 4.-8.6.2017 - v pripade postupu na ME" u="1"/>
        <s v="SR 15 - Turnaj 3 krajín/2 MZ vo Fínsku V 23.4.-28.4.2017" u="1"/>
        <s v="GS - Odmeny" u="1"/>
        <s v="FA činnosť - klub č. 12" u="1"/>
        <s v="ÚTM činnosť - klub č. 15" u="1"/>
        <s v="ÚTM činnosť - klub č. 8" u="1"/>
        <s v="Aktív klubov ženský futbal jar" u="1"/>
        <s v="SR 16 - 2 MZ D/V 11.-14.9.2017" u="1"/>
        <s v="Forward Infraštruktúra" u="1"/>
        <s v="ÚTM činnosť - klub č. 16" u="1"/>
        <s v="W SR 17 - 2 MZ so Sev. Irskom D 28.8.-31.8." u="1"/>
        <s v="Brankársky kemp chlapci" u="1"/>
        <s v="SR 19 - 2 MZ D/V  9. - 13.4.2017" u="1"/>
        <s v="FA činnosť - klub č. 13" u="1"/>
        <s v="Halová sezóna dievčat-žiačky 2017/2018" u="1"/>
        <s v="ÚTM činnosť - klub č. 17" u="1"/>
        <s v="ÚTM činnosť - klub č. 9" u="1"/>
        <s v="U21 - 2 MZ D/V 6.-13.11.2017" u="1"/>
        <s v="SR 16 - Turnaj UEFA Development 11.-17.4.2017" u="1"/>
        <s v="TREN - ŠKOLENIE GS C - stred" u="1"/>
        <s v="ÚTM činnosť - klub č. 18" u="1"/>
        <s v="Halová sezóna dievčat-žiačky 2016/2017" u="1"/>
        <s v="Aktív klubov ženský futbal jeseň" u="1"/>
        <s v="Plážový futbal" u="1"/>
        <s v="TREN - STÁŽE TRÉNEROV SFZ" u="1"/>
        <s v="ÚTM činnosť - klub č. 19" u="1"/>
        <s v="U21 - 2 MZ D/V 20.3. - 28.3.2017" u="1"/>
        <s v="Halová sezóna dievčat-žiačky 2015/2016" u="1"/>
        <s v="podpora rekonštrukcie futbalovej infraštruktúry klubov" u="1"/>
        <s v="Galavečer Grassroots" u="1"/>
        <s v="SR 16 - 2 MZ D/V 22.-25.5.2017" u="1"/>
        <s v="W SR 19 - 2MZ D/V 4.-7.9.2017" u="1"/>
        <s v="Činnosť - licenčný systém 1. liga žien - klub č. 6" u="1"/>
        <s v="SR 17 2 MZ D/V  16.-20.4.2017 – v pripade postupu na ME" u="1"/>
        <s v="TREN - ŠKOLENIE GS C - BA" u="1"/>
        <s v="Turecko - SR 16  Turnaj AEGAN 14.-22.1.2017" u="1"/>
        <s v="SR 19 – KME  4.11.-14.11.2017 – Turecko" u="1"/>
        <s v="U21 - KZ Senec 5.6. - 12.6.2017+ sústredenie v zahraničí" u="1"/>
        <s v="SR 15 - Kontrolný zraz 13.-15.11.2017" u="1"/>
        <s v="W SR 19 - Testovanie  13.-14.2.2017" u="1"/>
        <s v="KŠI - preklady odborných dokumentov (UEFA a FIFA)" u="1"/>
        <s v="W SR 19 - Turnaj Rusko 1.-14.3.2017" u="1"/>
        <s v="W SR A - MTU23 - ZRUSENE" u="1"/>
        <s v="GS - Cena Fair Play" u="1"/>
        <s v="W SR 17 - Turnaj UEFA Development WU16 V, 5.-11.4.2017 - v Poľsku" u="1"/>
        <s v="SR 19 - Turnaj Japonsko 4.-11.8.2017 – pozn. uspora letenky?" u="1"/>
        <s v="Prípravné zápasy regionálnych výberov dievčat" u="1"/>
        <s v="W SR 17 - Turnaj UEFA Development WU16, 5.4. - 11.4.2017 – v Poľsku" u="1"/>
        <s v="OP - Grassroots-rôzne" u="1"/>
        <s v="SR 19 - 1 MZ  Rakúsko D 6.-8.3.2017" u="1"/>
        <s v="ROZH - Doškolovacie semináre PR SFZ" u="1"/>
        <s v="SR 16 - 2 MZ s Cyprom - D  6.-11.8.2017" u="1"/>
        <s v="W SR 17 - Turnaj UEFA Development 5.4. - 11.4.2017" u="1"/>
        <s v="SR 16  - 2 MZ so Skotskom D 17.-21.9.2017" u="1"/>
        <s v="SR 16 - Turecko Turnaj AEGAN 14.-23.1.2017" u="1"/>
        <s v="SR 16 - 2 MZ D/V 6.-9.11.2017" u="1"/>
        <s v="SR 17 - K ME 15. - 25.10.2017" u="1"/>
        <s v="Severné Írsko - SR 15 D, 14.-18.5.2017" u="1"/>
        <s v="SR 19 - 2 MZ D/V Švajčiarsko 27.8. - 1.9.2017" u="1"/>
        <s v="Forward Medicínske vybavenie" u="1"/>
        <s v="SR 19 - Turnaj Japonsko 4.-11.8.2017" u="1"/>
        <s v="W SR 19 - Testovanie  20.-21.11.2017" u="1"/>
        <s v="OP - Galavečer Grassroots" u="1"/>
        <s v="GROW 2020 - Zvyšovanie členskej základne" u="1"/>
        <s v="SR 15 Kontrolný zraz Poprad 25.-27.9.2017" u="1"/>
        <s v="W SR A - Kontrolný zraz Španielsko 15.-27.1.2017" u="1"/>
        <s v="Futbal starých pánov" u="1"/>
        <s v="Deti s mentálnym hendikepom-unifikovaný futbal" u="1"/>
        <s v="SR 19 - 2 MZ D/V  4.-8.6.2017" u="1"/>
        <s v="FA - kapitálové výdavky - klub č. 1" u="1"/>
        <s v="Fínsko - SR 15 Turnaj 3 krajín 23.4.-28.4.2017" u="1"/>
        <s v="Činnosť - licenčný systém 1. liga žien - klub č. 7" u="1"/>
        <s v="Deti z detských domovov-Majstrovstvá SR" u="1"/>
        <s v="TREN - Seminár UEFA PRO / A" u="1"/>
        <s v="SR 21 - Kontrolný zraz Španielsko 21.1.-27.1.2017" u="1"/>
        <s v="FA - kapitálové výdavky - klub č. 5" u="1"/>
        <s v="FIFA Financial Supp. Programm" u="1"/>
        <s v="TREN – Prijímačky" u="1"/>
        <s v="FA - kapitálové výdavky - klub č. 9" u="1"/>
        <s v="TREN - Vzdelávanie trénerov - odmeny" u="1"/>
        <s v="SR 15 - Fínsko Turnaj 3 krajín 29.4.-4.5.2017" u="1"/>
        <s v="W SR 19 - Poľsko 22.25.5.2017" u="1"/>
        <s v="W SR 17 - KZ  24.7. - 27.7.2017" u="1"/>
        <s v="Letné futbalové kempy pre dievčatá" u="1"/>
        <s v="SAP prevádzka - licencia ročne" u="1"/>
        <s v="UEFA Fair Play projekt" u="1"/>
        <s v="W SR 19 - 2MZ D/V 2.-5.10.2017" u="1"/>
        <s v="SR 17 - K ME  29.9. - 9.10.2017 – Macedonsko " u="1"/>
        <s v="TREN - Seminár trénerov – MLÁDEŽ" u="1"/>
        <s v="W SR 15 -  2 MZ D/V s Českom  30.10. - 2.11.2017" u="1"/>
        <s v="SR 19 - 2 MZ D/V 9. - 13.4.2017 - v pripade postupu na ME" u="1"/>
        <s v="SR 17 K ME Elite round 10.-21.3.2017 – Cyprus" u="1"/>
        <s v="Sekretariát SFZ - VIĎ ZÁLOžKA SEKRETARIÁT" u="1"/>
        <s v="SR 16 – 2 PZ s Luxemburskom D, 4.3.-9.3.2017" u="1"/>
        <s v="MTZ-dievčenské mládežnícke družstvá" u="1"/>
        <s v="TREN - Seminár trénerov UEFA B" u="1"/>
        <s v="SR 15 - Bielorusko D, 20.-23.3.2017" u="1"/>
        <s v="Vstupenky (komplimentary, balikove, business)" u="1"/>
        <s v="SR 21 - 2 MZ D/V  28.8.-5.9.2017" u="1"/>
        <s v="ROZH - seminár rozhodkýň Slovenska" u="1"/>
        <s v="W SR A - Turnaj Chorvátsko  27.2.- 9.3.2017" u="1"/>
        <s v="SR 19 - 2 MZ D/V 9. - 13.4.2017" u="1"/>
        <s v="TREN - Seminár trénerov UEFA GS C" u="1"/>
        <s v="W SR A - 2 MZ D/V 3.4. - 11.4.2017" u="1"/>
        <s v="SR 17 - Turnaj Bielorusko 13.-23.1.2017" u="1"/>
        <s v="Činnosť - licenčný systém 1. liga žien - klub č. 8" u="1"/>
        <s v="W SR A - 2 MZ D/V 5.-13.6.2017" u="1"/>
        <s v="W SR 17 - Turnaj UEFA Development WU17 V, 23.4. - 28.4.2017 - v Litve" u="1"/>
        <s v="W SR 19 – 2 MZ so Srbskom V  3.-8.3.2017" u="1"/>
        <s v="TREN - ŠKOLENIE UEFA B - východ" u="1"/>
        <s v="SR 18 - Turnaj V. Ježka  14. - 20.8.2017" u="1"/>
        <s v="SR 19 – M Turnaj La Manga  7. - 15.2.2017" u="1"/>
        <s v="SR 19 - 2 MZ D/V 4.-8.2017" u="1"/>
        <s v="SR 19 - ME U 19 Gruzínsko 28.6. - 15.7.2017" u="1"/>
        <s v="W SR A - Turnaj Chorvátsko 27:2.- 9.3.2017" u="1"/>
        <s v="ČAKATEĽ činnosť - klub č. 1" u="1"/>
        <s v="Forward Event management" u="1"/>
        <s v="GS - A - KMS Skotsko vonku 5.10.2017" u="1"/>
        <s v="W SR 17 - 2 MZ D/V 15.-18.5.2017" u="1"/>
        <s v="Náklady medicínskeho centra SFZ" u="1"/>
        <s v="SR 19 - Turnaj La Manga 7. - 15.2.2017" u="1"/>
        <s v="SR 19 - K ME Elite round  19.-29.3.2017 – Nemecko" u="1"/>
        <s v="SR 15 - 2 MZ D/V  23.-26.10.2017" u="1"/>
        <s v="Brankársky kemp chlapci - ZRUSENE" u="1"/>
        <s v="Príprava regionálnych výberov WU12-WU15 SsFZ" u="1"/>
        <s v="Príprava regionálnych výberov WU12-WU15 VsFZ" u="1"/>
        <s v="SR 17 - K ME 29.9. - 9.10.2017 – Macedonsko V" u="1"/>
        <s v="Príprava regionálnych výberov WU12-WU15 ZsFZ" u="1"/>
        <s v="SR 17 - 2 MZ V 20.-24.2.2017" u="1"/>
        <s v="SR 19 - 2 MZ D/V 17.9. - 21.9.2017" u="1"/>
        <s v="GS - A - KMS Slovinsko doma 01.09.2017" u="1"/>
        <s v="SR 17 - 2 MZ D/V 17.-20.4.2017" u="1"/>
        <s v="GS - A - KMS Litva vonku 10.6.2017" u="1"/>
        <s v="SR 17 - 2 MZ D / V 13.-16.11.2017" u="1"/>
        <s v="SR 17 - ME U 17 3.-18. 5.2017" u="1"/>
        <s v="Príprava regionálnych výberov WU12-WU15 BFZ" u="1"/>
        <s v="SR 16 - 2 MZ D/V 9.-12.10.2017" u="1"/>
        <s v="ČAKATEĽ činnosť - klub č. 2" u="1"/>
        <s v="Regionálny turnaj WU14 jar" u="1"/>
        <s v="GS - Večierok" u="1"/>
        <s v="Činnosť - licenčný systém 1. liga žien - klub č. 1" u="1"/>
        <s v="Školenia, seminárea porady" u="1"/>
        <s v="Regionálny turnaj WU14 jeseň" u="1"/>
        <s v="SR 21 - 2 MZ D/V   6.-13.11.2017" u="1"/>
        <s v="FA - kapitálové výdavky - klub č. 2" u="1"/>
        <s v="Odmeny - dievčenské mládežnícke kluby - tréneri - UEFA projekt" u="1"/>
        <s v="SR 18 - 2 MZ D/ V 13.-16.11.2017" u="1"/>
        <s v="IT - SAP licencie" u="1"/>
        <s v="FA - kapitálové výdavky - klub č. 6" u="1"/>
        <s v="SR 17 - Turnaj Bielorusko  13.-23.1.2017" u="1"/>
        <s v="Grassroots-rôzne" u="1"/>
        <s v="TREN - ŠKOLENIE UEFA B - západ" u="1"/>
        <s v="U21 - 2 MZ D/V 2.-10.10.2017" u="1"/>
        <s v="GS - Reprezentačné/platba kartou" u="1"/>
        <s v="Činnosť - juniorky - klub č. 1" u="1"/>
        <s v="TREN - ŠKOLENIE GS C - západ" u="1"/>
        <s v="Činnosť - juniorky - klub č. 2" u="1"/>
        <s v="ČAKATEĽ činnosť - klub č. 3" u="1"/>
        <s v="Činnosť - juniorky - klub č. 3" u="1"/>
        <s v="SR 16 - Turnaj UEFA Development  11.-17.4.2017 – v Poľsku" u="1"/>
        <s v="GS - A - KMS Malta doma 08.10.2017" u="1"/>
        <s v="Činnosť - juniorky - klub č. 4" u="1"/>
        <s v="SR 19 - 2 MZ D/V 5.11.-9.11.2017" u="1"/>
      </sharedItems>
    </cacheField>
    <cacheField name="Zodpov.osoba" numFmtId="0">
      <sharedItems containsBlank="1"/>
    </cacheField>
    <cacheField name="Rozdiel_x000a_(Príjmy-Výdaje)" numFmtId="3">
      <sharedItems containsSemiMixedTypes="0" containsString="0" containsNumber="1" minValue="-1009140" maxValue="4414457"/>
    </cacheField>
    <cacheField name="Príjmy" numFmtId="0">
      <sharedItems containsSemiMixedTypes="0" containsString="0" containsNumber="1" minValue="0" maxValue="4414457"/>
    </cacheField>
    <cacheField name="Výdaje" numFmtId="4">
      <sharedItems containsString="0" containsBlank="1" containsNumber="1" minValue="-1064874" maxValue="0"/>
    </cacheField>
    <cacheField name="TOTAL" numFmtId="3">
      <sharedItems containsString="0" containsBlank="1" containsNumber="1" minValue="-1009140" maxValue="435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0">
  <r>
    <x v="0"/>
    <x v="0"/>
    <n v="1100"/>
    <x v="0"/>
    <n v="1101"/>
    <x v="0"/>
    <s v="J.Letko"/>
    <n v="-13200"/>
    <n v="0"/>
    <n v="-13200"/>
    <n v="-13200"/>
  </r>
  <r>
    <x v="0"/>
    <x v="0"/>
    <n v="1100"/>
    <x v="0"/>
    <n v="1102"/>
    <x v="1"/>
    <s v="J.Letko"/>
    <n v="-24000"/>
    <n v="0"/>
    <n v="-24000"/>
    <n v="-24000"/>
  </r>
  <r>
    <x v="0"/>
    <x v="0"/>
    <n v="1100"/>
    <x v="0"/>
    <n v="1103"/>
    <x v="2"/>
    <s v="J.Letko"/>
    <n v="-36000"/>
    <n v="0"/>
    <n v="-36000"/>
    <n v="-36000"/>
  </r>
  <r>
    <x v="0"/>
    <x v="0"/>
    <n v="1100"/>
    <x v="0"/>
    <n v="1107"/>
    <x v="3"/>
    <s v="J.Letko"/>
    <n v="-8064"/>
    <n v="41136"/>
    <n v="-49200"/>
    <n v="-8064"/>
  </r>
  <r>
    <x v="1"/>
    <x v="0"/>
    <n v="1100"/>
    <x v="0"/>
    <m/>
    <x v="4"/>
    <s v="J.Letko"/>
    <n v="64000"/>
    <n v="64000"/>
    <n v="0"/>
    <n v="64000"/>
  </r>
  <r>
    <x v="1"/>
    <x v="0"/>
    <n v="1100"/>
    <x v="0"/>
    <m/>
    <x v="5"/>
    <s v="J.Letko"/>
    <n v="-10000"/>
    <n v="0"/>
    <n v="-10000"/>
    <n v="-10000"/>
  </r>
  <r>
    <x v="1"/>
    <x v="0"/>
    <n v="1100"/>
    <x v="0"/>
    <m/>
    <x v="6"/>
    <s v="J.Letko"/>
    <n v="-15000"/>
    <n v="0"/>
    <n v="-15000"/>
    <n v="-30000"/>
  </r>
  <r>
    <x v="0"/>
    <x v="0"/>
    <n v="1100"/>
    <x v="0"/>
    <n v="1108"/>
    <x v="7"/>
    <s v="J.Letko"/>
    <n v="-15000"/>
    <n v="0"/>
    <n v="-15000"/>
    <n v="-15000"/>
  </r>
  <r>
    <x v="0"/>
    <x v="0"/>
    <n v="1100"/>
    <x v="0"/>
    <n v="1109"/>
    <x v="1"/>
    <s v="J.Letko"/>
    <n v="-10000"/>
    <n v="0"/>
    <n v="-10000"/>
    <n v="-10000"/>
  </r>
  <r>
    <x v="0"/>
    <x v="0"/>
    <n v="1100"/>
    <x v="0"/>
    <n v="1110"/>
    <x v="8"/>
    <s v="J.Letko"/>
    <n v="-10000"/>
    <n v="0"/>
    <n v="-10000"/>
    <n v="-10000"/>
  </r>
  <r>
    <x v="0"/>
    <x v="0"/>
    <n v="1100"/>
    <x v="0"/>
    <n v="1111"/>
    <x v="9"/>
    <s v="J.Letko"/>
    <n v="-54000"/>
    <n v="0"/>
    <n v="-54000"/>
    <n v="-54000"/>
  </r>
  <r>
    <x v="0"/>
    <x v="0"/>
    <n v="1100"/>
    <x v="0"/>
    <n v="1112"/>
    <x v="10"/>
    <s v="J.Letko"/>
    <n v="-50000"/>
    <n v="0"/>
    <n v="-50000"/>
    <n v="-150000"/>
  </r>
  <r>
    <x v="0"/>
    <x v="0"/>
    <n v="1200"/>
    <x v="1"/>
    <n v="1201"/>
    <x v="11"/>
    <s v="L.Pitek"/>
    <n v="-22000"/>
    <n v="0"/>
    <n v="-22000"/>
    <n v="-24000"/>
  </r>
  <r>
    <x v="0"/>
    <x v="0"/>
    <n v="1200"/>
    <x v="1"/>
    <n v="1202"/>
    <x v="12"/>
    <s v="L.Pitek"/>
    <n v="-500"/>
    <n v="0"/>
    <n v="-500"/>
    <n v="-1100"/>
  </r>
  <r>
    <x v="0"/>
    <x v="0"/>
    <n v="1200"/>
    <x v="1"/>
    <n v="1203"/>
    <x v="13"/>
    <s v="L.Pitek"/>
    <n v="-1500"/>
    <n v="0"/>
    <n v="-1500"/>
    <n v="-1500"/>
  </r>
  <r>
    <x v="0"/>
    <x v="0"/>
    <n v="1200"/>
    <x v="1"/>
    <n v="1204"/>
    <x v="14"/>
    <s v="L.Pitek"/>
    <n v="-11500"/>
    <n v="0"/>
    <n v="-11500"/>
    <n v="-13500"/>
  </r>
  <r>
    <x v="0"/>
    <x v="0"/>
    <n v="1200"/>
    <x v="1"/>
    <n v="1205"/>
    <x v="15"/>
    <s v="L.Pitek"/>
    <n v="-10500"/>
    <n v="0"/>
    <n v="-10500"/>
    <n v="-11500"/>
  </r>
  <r>
    <x v="0"/>
    <x v="0"/>
    <n v="1400"/>
    <x v="2"/>
    <s v="BAm"/>
    <x v="16"/>
    <s v="G.Štipalová"/>
    <n v="-11301.428571428571"/>
    <n v="0"/>
    <n v="-11301.428571428571"/>
    <n v="-11301.428571428567"/>
  </r>
  <r>
    <x v="0"/>
    <x v="0"/>
    <n v="1400"/>
    <x v="2"/>
    <s v="BAv"/>
    <x v="17"/>
    <s v="G.Štipalová"/>
    <n v="-8739.4285714285706"/>
    <n v="0"/>
    <n v="-8739.4285714285706"/>
    <n v="-8739.4285714285688"/>
  </r>
  <r>
    <x v="0"/>
    <x v="0"/>
    <n v="1400"/>
    <x v="2"/>
    <s v="BB"/>
    <x v="18"/>
    <s v="G.Štipalová"/>
    <n v="-10779.428571428571"/>
    <n v="0"/>
    <n v="-10779.428571428571"/>
    <n v="-10779.428571428567"/>
  </r>
  <r>
    <x v="0"/>
    <x v="0"/>
    <n v="1400"/>
    <x v="2"/>
    <s v="BFZ"/>
    <x v="19"/>
    <s v="G.Štipalová"/>
    <n v="-33612.428571428572"/>
    <n v="0"/>
    <n v="-33612.428571428572"/>
    <n v="-33612.428571428572"/>
  </r>
  <r>
    <x v="0"/>
    <x v="0"/>
    <n v="1400"/>
    <x v="2"/>
    <s v="BJ"/>
    <x v="20"/>
    <s v="G.Štipalová"/>
    <n v="-11301.428571428571"/>
    <n v="0"/>
    <n v="-11301.428571428571"/>
    <n v="-11301.428571428567"/>
  </r>
  <r>
    <x v="0"/>
    <x v="0"/>
    <n v="1400"/>
    <x v="2"/>
    <s v="CA"/>
    <x v="21"/>
    <s v="G.Štipalová"/>
    <n v="-11301.428571428571"/>
    <n v="0"/>
    <n v="-11301.428571428571"/>
    <n v="-11301.428571428567"/>
  </r>
  <r>
    <x v="0"/>
    <x v="0"/>
    <n v="1400"/>
    <x v="2"/>
    <s v="DK"/>
    <x v="22"/>
    <s v="G.Štipalová"/>
    <n v="-12867.428571428571"/>
    <n v="0"/>
    <n v="-12867.428571428571"/>
    <n v="-12867.428571428567"/>
  </r>
  <r>
    <x v="0"/>
    <x v="0"/>
    <n v="1400"/>
    <x v="2"/>
    <s v="DS"/>
    <x v="23"/>
    <s v="G.Štipalová"/>
    <n v="-12345.428571428571"/>
    <n v="0"/>
    <n v="-12345.428571428571"/>
    <n v="-12345.428571428567"/>
  </r>
  <r>
    <x v="0"/>
    <x v="0"/>
    <n v="1400"/>
    <x v="2"/>
    <s v="GA"/>
    <x v="24"/>
    <s v="G.Štipalová"/>
    <n v="-10779.428571428571"/>
    <n v="0"/>
    <n v="-10779.428571428571"/>
    <n v="-10779.428571428567"/>
  </r>
  <r>
    <x v="0"/>
    <x v="0"/>
    <n v="1400"/>
    <x v="2"/>
    <s v="HE"/>
    <x v="25"/>
    <s v="G.Štipalová"/>
    <n v="-13911.428571428571"/>
    <n v="0"/>
    <n v="-13911.428571428571"/>
    <n v="-13911.428571428567"/>
  </r>
  <r>
    <x v="0"/>
    <x v="0"/>
    <n v="1400"/>
    <x v="2"/>
    <s v="KEm"/>
    <x v="26"/>
    <s v="G.Štipalová"/>
    <n v="-9213.4285714285706"/>
    <n v="0"/>
    <n v="-9213.4285714285706"/>
    <n v="-9213.4285714285688"/>
  </r>
  <r>
    <x v="0"/>
    <x v="0"/>
    <n v="1400"/>
    <x v="2"/>
    <s v="KEo"/>
    <x v="27"/>
    <s v="G.Štipalová"/>
    <n v="-13389.428571428571"/>
    <n v="0"/>
    <n v="-13389.428571428571"/>
    <n v="-13389.428571428567"/>
  </r>
  <r>
    <x v="0"/>
    <x v="0"/>
    <n v="1400"/>
    <x v="2"/>
    <s v="KO"/>
    <x v="28"/>
    <s v="G.Štipalová"/>
    <n v="-11823.428571428571"/>
    <n v="0"/>
    <n v="-11823.428571428571"/>
    <n v="-11823.428571428567"/>
  </r>
  <r>
    <x v="0"/>
    <x v="0"/>
    <n v="1400"/>
    <x v="2"/>
    <s v="LC"/>
    <x v="29"/>
    <s v="G.Štipalová"/>
    <n v="-10779.428571428571"/>
    <n v="0"/>
    <n v="-10779.428571428571"/>
    <n v="-10779.428571428567"/>
  </r>
  <r>
    <x v="0"/>
    <x v="0"/>
    <n v="1400"/>
    <x v="2"/>
    <s v="LM"/>
    <x v="30"/>
    <s v="G.Štipalová"/>
    <n v="-14955.428571428571"/>
    <n v="0"/>
    <n v="-14955.428571428571"/>
    <n v="-14955.428571428567"/>
  </r>
  <r>
    <x v="0"/>
    <x v="0"/>
    <n v="1400"/>
    <x v="2"/>
    <s v="LV"/>
    <x v="31"/>
    <s v="G.Štipalová"/>
    <n v="-11823.428571428571"/>
    <n v="0"/>
    <n v="-11823.428571428571"/>
    <n v="-11823.428571428567"/>
  </r>
  <r>
    <x v="0"/>
    <x v="0"/>
    <n v="1400"/>
    <x v="2"/>
    <s v="MI"/>
    <x v="32"/>
    <s v="G.Štipalová"/>
    <n v="-14433.428571428571"/>
    <n v="0"/>
    <n v="-14433.428571428571"/>
    <n v="-14433.428571428567"/>
  </r>
  <r>
    <x v="0"/>
    <x v="0"/>
    <n v="1400"/>
    <x v="2"/>
    <s v="MT"/>
    <x v="33"/>
    <s v="G.Štipalová"/>
    <n v="-12345.428571428571"/>
    <n v="0"/>
    <n v="-12345.428571428571"/>
    <n v="-12345.428571428567"/>
  </r>
  <r>
    <x v="0"/>
    <x v="0"/>
    <n v="1400"/>
    <x v="2"/>
    <s v="NR"/>
    <x v="34"/>
    <s v="G.Štipalová"/>
    <n v="-14433.428571428571"/>
    <n v="0"/>
    <n v="-14433.428571428571"/>
    <n v="-14433.428571428567"/>
  </r>
  <r>
    <x v="0"/>
    <x v="0"/>
    <n v="1400"/>
    <x v="2"/>
    <s v="NZ"/>
    <x v="35"/>
    <s v="G.Štipalová"/>
    <n v="-13911.428571428571"/>
    <n v="0"/>
    <n v="-13911.428571428571"/>
    <n v="-13911.428571428567"/>
  </r>
  <r>
    <x v="0"/>
    <x v="0"/>
    <n v="1400"/>
    <x v="2"/>
    <s v="PB"/>
    <x v="36"/>
    <s v="G.Štipalová"/>
    <n v="-12345.428571428571"/>
    <n v="0"/>
    <n v="-12345.428571428571"/>
    <n v="-12345.428571428567"/>
  </r>
  <r>
    <x v="0"/>
    <x v="0"/>
    <n v="1400"/>
    <x v="2"/>
    <s v="PD"/>
    <x v="37"/>
    <s v="G.Štipalová"/>
    <n v="-15477.428571428571"/>
    <n v="0"/>
    <n v="-15477.428571428571"/>
    <n v="-15477.428571428567"/>
  </r>
  <r>
    <x v="0"/>
    <x v="0"/>
    <n v="1400"/>
    <x v="2"/>
    <s v="PO"/>
    <x v="38"/>
    <s v="G.Štipalová"/>
    <n v="-15999.428571428571"/>
    <n v="0"/>
    <n v="-15999.428571428571"/>
    <n v="-15999.428571428567"/>
  </r>
  <r>
    <x v="0"/>
    <x v="0"/>
    <n v="1400"/>
    <x v="2"/>
    <s v="PP"/>
    <x v="39"/>
    <s v="G.Štipalová"/>
    <n v="-14955.428571428571"/>
    <n v="0"/>
    <n v="-14955.428571428571"/>
    <n v="-14955.428571428567"/>
  </r>
  <r>
    <x v="0"/>
    <x v="0"/>
    <n v="1400"/>
    <x v="2"/>
    <s v="RS"/>
    <x v="40"/>
    <s v="G.Štipalová"/>
    <n v="-10257.428571428571"/>
    <n v="0"/>
    <n v="-10257.428571428571"/>
    <n v="-10257.428571428567"/>
  </r>
  <r>
    <x v="0"/>
    <x v="0"/>
    <n v="1400"/>
    <x v="2"/>
    <s v="RV"/>
    <x v="41"/>
    <s v="G.Štipalová"/>
    <n v="-10257.428571428571"/>
    <n v="0"/>
    <n v="-10257.428571428571"/>
    <n v="-10257.428571428567"/>
  </r>
  <r>
    <x v="0"/>
    <x v="0"/>
    <n v="1400"/>
    <x v="2"/>
    <s v="SE"/>
    <x v="42"/>
    <s v="G.Štipalová"/>
    <n v="-11823.428571428571"/>
    <n v="0"/>
    <n v="-11823.428571428571"/>
    <n v="-11823.428571428567"/>
  </r>
  <r>
    <x v="0"/>
    <x v="0"/>
    <n v="1400"/>
    <x v="2"/>
    <s v="SK"/>
    <x v="43"/>
    <s v="G.Štipalová"/>
    <n v="-11301.428571428571"/>
    <n v="0"/>
    <n v="-11301.428571428571"/>
    <n v="-11301.428571428567"/>
  </r>
  <r>
    <x v="0"/>
    <x v="0"/>
    <n v="1400"/>
    <x v="2"/>
    <s v="SL"/>
    <x v="44"/>
    <s v="G.Štipalová"/>
    <n v="-9213.4285714285706"/>
    <n v="0"/>
    <n v="-9213.4285714285706"/>
    <n v="-9213.4285714285688"/>
  </r>
  <r>
    <x v="0"/>
    <x v="0"/>
    <n v="1400"/>
    <x v="2"/>
    <s v="SN"/>
    <x v="45"/>
    <s v="G.Štipalová"/>
    <n v="-11301.428571428571"/>
    <n v="0"/>
    <n v="-11301.428571428571"/>
    <n v="-11301.428571428567"/>
  </r>
  <r>
    <x v="0"/>
    <x v="0"/>
    <n v="1400"/>
    <x v="2"/>
    <s v="SsFZ"/>
    <x v="46"/>
    <s v="G.Štipalová"/>
    <n v="-38832.428571428572"/>
    <n v="0"/>
    <n v="-38832.428571428572"/>
    <n v="-38832.428571428572"/>
  </r>
  <r>
    <x v="0"/>
    <x v="0"/>
    <n v="1400"/>
    <x v="2"/>
    <s v="TN"/>
    <x v="47"/>
    <s v="G.Štipalová"/>
    <n v="-14955.428571428571"/>
    <n v="0"/>
    <n v="-14955.428571428571"/>
    <n v="-14955.428571428567"/>
  </r>
  <r>
    <x v="0"/>
    <x v="0"/>
    <n v="1400"/>
    <x v="2"/>
    <s v="TO"/>
    <x v="48"/>
    <s v="G.Štipalová"/>
    <n v="-12345.428571428571"/>
    <n v="0"/>
    <n v="-12345.428571428571"/>
    <n v="-12345.428571428567"/>
  </r>
  <r>
    <x v="0"/>
    <x v="0"/>
    <n v="1400"/>
    <x v="2"/>
    <s v="TT"/>
    <x v="49"/>
    <s v="G.Štipalová"/>
    <n v="-15477.428571428571"/>
    <n v="0"/>
    <n v="-15477.428571428571"/>
    <n v="-15477.428571428567"/>
  </r>
  <r>
    <x v="0"/>
    <x v="0"/>
    <n v="1400"/>
    <x v="2"/>
    <s v="TV"/>
    <x v="50"/>
    <s v="G.Štipalová"/>
    <n v="-12345.428571428571"/>
    <n v="0"/>
    <n v="-12345.428571428571"/>
    <n v="-12345.428571428567"/>
  </r>
  <r>
    <x v="0"/>
    <x v="0"/>
    <n v="1400"/>
    <x v="2"/>
    <s v="VK"/>
    <x v="51"/>
    <s v="G.Štipalová"/>
    <n v="-10779.428571428571"/>
    <n v="0"/>
    <n v="-10779.428571428571"/>
    <n v="-10779.428571428567"/>
  </r>
  <r>
    <x v="0"/>
    <x v="0"/>
    <n v="1400"/>
    <x v="2"/>
    <s v="VsFZ"/>
    <x v="52"/>
    <s v="G.Štipalová"/>
    <n v="-34849.428571428572"/>
    <n v="0"/>
    <n v="-34849.428571428572"/>
    <n v="-34849.428571428565"/>
  </r>
  <r>
    <x v="0"/>
    <x v="0"/>
    <n v="1400"/>
    <x v="2"/>
    <s v="VT"/>
    <x v="53"/>
    <s v="G.Štipalová"/>
    <n v="-11301.428571428571"/>
    <n v="0"/>
    <n v="-11301.428571428571"/>
    <n v="-11301.428571428567"/>
  </r>
  <r>
    <x v="0"/>
    <x v="0"/>
    <n v="1400"/>
    <x v="2"/>
    <s v="ZA"/>
    <x v="54"/>
    <s v="G.Štipalová"/>
    <n v="-13911.428571428571"/>
    <n v="0"/>
    <n v="-13911.428571428571"/>
    <n v="-13911.428571428567"/>
  </r>
  <r>
    <x v="0"/>
    <x v="0"/>
    <n v="1400"/>
    <x v="2"/>
    <s v="ZH"/>
    <x v="55"/>
    <s v="G.Štipalová"/>
    <n v="-11301.428571428571"/>
    <n v="0"/>
    <n v="-11301.428571428571"/>
    <n v="-11301.428571428567"/>
  </r>
  <r>
    <x v="0"/>
    <x v="0"/>
    <n v="1400"/>
    <x v="2"/>
    <s v="ZsFZ"/>
    <x v="56"/>
    <s v="G.Štipalová"/>
    <n v="-43530.428571428572"/>
    <n v="0"/>
    <n v="-43530.428571428572"/>
    <n v="-43530.42857142858"/>
  </r>
  <r>
    <x v="0"/>
    <x v="0"/>
    <n v="1400"/>
    <x v="2"/>
    <s v="ZV"/>
    <x v="57"/>
    <s v="G.Štipalová"/>
    <n v="-12345.428571428571"/>
    <n v="0"/>
    <n v="-12345.428571428571"/>
    <n v="-12345.428571428567"/>
  </r>
  <r>
    <x v="0"/>
    <x v="0"/>
    <n v="1500"/>
    <x v="3"/>
    <s v="SFZ"/>
    <x v="58"/>
    <s v="G.Štipalová"/>
    <n v="-1009140"/>
    <n v="0"/>
    <n v="-1009140"/>
    <n v="-1009140"/>
  </r>
  <r>
    <x v="2"/>
    <x v="0"/>
    <n v="1500"/>
    <x v="3"/>
    <n v="9132"/>
    <x v="59"/>
    <s v="G.Štípalová"/>
    <n v="-136208"/>
    <n v="0"/>
    <n v="-136208"/>
    <n v="-136208.00000000003"/>
  </r>
  <r>
    <x v="0"/>
    <x v="0"/>
    <n v="1600"/>
    <x v="4"/>
    <n v="1601"/>
    <x v="60"/>
    <s v="P.Melek"/>
    <n v="-15796"/>
    <n v="114167"/>
    <n v="-129963"/>
    <n v="-185263"/>
  </r>
  <r>
    <x v="0"/>
    <x v="0"/>
    <n v="1600"/>
    <x v="4"/>
    <n v="1602"/>
    <x v="61"/>
    <s v="J.Pauer"/>
    <n v="-225022"/>
    <n v="41400"/>
    <n v="-266422"/>
    <n v="-260022"/>
  </r>
  <r>
    <x v="0"/>
    <x v="0"/>
    <n v="1700"/>
    <x v="5"/>
    <n v="1702"/>
    <x v="62"/>
    <s v="J.Čurny"/>
    <n v="-2500"/>
    <n v="0"/>
    <n v="-2500"/>
    <n v="-2500"/>
  </r>
  <r>
    <x v="0"/>
    <x v="0"/>
    <n v="1700"/>
    <x v="5"/>
    <n v="1704"/>
    <x v="63"/>
    <s v="J.Čurny"/>
    <n v="-4200"/>
    <n v="0"/>
    <n v="-4200"/>
    <n v="-4200"/>
  </r>
  <r>
    <x v="0"/>
    <x v="0"/>
    <n v="1800"/>
    <x v="6"/>
    <n v="1801"/>
    <x v="19"/>
    <s v="B.Šoltýsová"/>
    <n v="-51000"/>
    <n v="0"/>
    <n v="-51000"/>
    <n v="-51000"/>
  </r>
  <r>
    <x v="0"/>
    <x v="0"/>
    <n v="1800"/>
    <x v="6"/>
    <n v="1802"/>
    <x v="46"/>
    <s v="B.Šoltýsová"/>
    <n v="-153000"/>
    <n v="0"/>
    <n v="-153000"/>
    <n v="-153000"/>
  </r>
  <r>
    <x v="0"/>
    <x v="0"/>
    <n v="1800"/>
    <x v="6"/>
    <n v="1803"/>
    <x v="52"/>
    <s v="B.Šoltýsová"/>
    <n v="-153000"/>
    <n v="0"/>
    <n v="-153000"/>
    <n v="-153000"/>
  </r>
  <r>
    <x v="0"/>
    <x v="0"/>
    <n v="1800"/>
    <x v="6"/>
    <n v="1804"/>
    <x v="56"/>
    <s v="B.Šoltýsová"/>
    <n v="-153000"/>
    <n v="0"/>
    <n v="-153000"/>
    <n v="-153000"/>
  </r>
  <r>
    <x v="0"/>
    <x v="0"/>
    <n v="1900"/>
    <x v="7"/>
    <n v="1901"/>
    <x v="64"/>
    <s v="P.Dedík"/>
    <n v="-34500"/>
    <n v="8500"/>
    <n v="-43000"/>
    <n v="-34500"/>
  </r>
  <r>
    <x v="0"/>
    <x v="0"/>
    <n v="1900"/>
    <x v="7"/>
    <n v="1902"/>
    <x v="65"/>
    <s v="B.Šoltýsová"/>
    <n v="-763660.60999999987"/>
    <n v="0"/>
    <n v="-763660.60999999987"/>
    <n v="-754045.03999999992"/>
  </r>
  <r>
    <x v="0"/>
    <x v="0"/>
    <n v="1900"/>
    <x v="7"/>
    <n v="1904"/>
    <x v="66"/>
    <s v="B.Šoltýsová"/>
    <n v="-173171.95999999996"/>
    <n v="0"/>
    <n v="-173171.95999999996"/>
    <n v="-173171.95999999996"/>
  </r>
  <r>
    <x v="0"/>
    <x v="0"/>
    <n v="1900"/>
    <x v="7"/>
    <n v="1907"/>
    <x v="67"/>
    <s v="B.Šoltýsová"/>
    <n v="-50000"/>
    <n v="0"/>
    <n v="-50000"/>
    <n v="0"/>
  </r>
  <r>
    <x v="0"/>
    <x v="0"/>
    <n v="1900"/>
    <x v="7"/>
    <n v="1908"/>
    <x v="68"/>
    <s v="P.Dedík"/>
    <n v="-12000"/>
    <n v="0"/>
    <n v="-12000"/>
    <n v="-12000"/>
  </r>
  <r>
    <x v="0"/>
    <x v="0"/>
    <n v="1900"/>
    <x v="7"/>
    <n v="1909"/>
    <x v="69"/>
    <s v="P.Dedík"/>
    <n v="-146000"/>
    <n v="0"/>
    <n v="-146000"/>
    <n v="-246000"/>
  </r>
  <r>
    <x v="0"/>
    <x v="0"/>
    <n v="1121"/>
    <x v="7"/>
    <n v="1019"/>
    <x v="70"/>
    <s v="B.Šoltýsová"/>
    <n v="22196.880338461546"/>
    <n v="186666"/>
    <n v="-164469.11966153845"/>
    <n v="22196.880338461542"/>
  </r>
  <r>
    <x v="0"/>
    <x v="0"/>
    <n v="1000"/>
    <x v="8"/>
    <n v="1001"/>
    <x v="71"/>
    <s v="M.Majerčák"/>
    <n v="-5700"/>
    <n v="0"/>
    <n v="-5700"/>
    <n v="-5700"/>
  </r>
  <r>
    <x v="0"/>
    <x v="0"/>
    <n v="1000"/>
    <x v="8"/>
    <n v="1002"/>
    <x v="72"/>
    <s v="J.Kliment"/>
    <n v="-10000"/>
    <n v="0"/>
    <n v="-10000"/>
    <n v="-10000"/>
  </r>
  <r>
    <x v="0"/>
    <x v="0"/>
    <n v="1000"/>
    <x v="8"/>
    <n v="1004"/>
    <x v="73"/>
    <s v="J.Kliment"/>
    <n v="-8000"/>
    <n v="0"/>
    <n v="-8000"/>
    <n v="-8000"/>
  </r>
  <r>
    <x v="0"/>
    <x v="0"/>
    <n v="1000"/>
    <x v="8"/>
    <n v="1033"/>
    <x v="74"/>
    <s v="J.Kliment"/>
    <n v="-1500"/>
    <n v="0"/>
    <n v="-1500"/>
    <n v="-1500"/>
  </r>
  <r>
    <x v="0"/>
    <x v="0"/>
    <n v="1000"/>
    <x v="8"/>
    <n v="1005"/>
    <x v="75"/>
    <s v="J.Kliment"/>
    <n v="-8000"/>
    <n v="0"/>
    <n v="-8000"/>
    <n v="-8000"/>
  </r>
  <r>
    <x v="0"/>
    <x v="0"/>
    <n v="1000"/>
    <x v="8"/>
    <n v="1034"/>
    <x v="76"/>
    <s v="J.Kliment"/>
    <n v="-1500"/>
    <n v="0"/>
    <n v="-1500"/>
    <n v="-1500"/>
  </r>
  <r>
    <x v="0"/>
    <x v="0"/>
    <n v="1000"/>
    <x v="8"/>
    <n v="1006"/>
    <x v="77"/>
    <s v="J.Kliment"/>
    <n v="-1500"/>
    <n v="0"/>
    <n v="-1500"/>
    <n v="-1500"/>
  </r>
  <r>
    <x v="0"/>
    <x v="0"/>
    <n v="1000"/>
    <x v="8"/>
    <n v="1007"/>
    <x v="78"/>
    <s v="J.Kliment"/>
    <n v="-10000"/>
    <n v="0"/>
    <n v="-10000"/>
    <n v="-10000"/>
  </r>
  <r>
    <x v="0"/>
    <x v="0"/>
    <n v="1000"/>
    <x v="8"/>
    <n v="1008"/>
    <x v="79"/>
    <s v="J.Kliment"/>
    <n v="-8000"/>
    <n v="0"/>
    <n v="-8000"/>
    <n v="-8000"/>
  </r>
  <r>
    <x v="0"/>
    <x v="0"/>
    <n v="1000"/>
    <x v="8"/>
    <n v="1009"/>
    <x v="80"/>
    <s v="J.Kliment"/>
    <n v="-1500"/>
    <n v="0"/>
    <n v="-1500"/>
    <n v="-1500"/>
  </r>
  <r>
    <x v="0"/>
    <x v="0"/>
    <n v="1000"/>
    <x v="8"/>
    <n v="1010"/>
    <x v="81"/>
    <s v="J.Kliment"/>
    <n v="-1500"/>
    <n v="0"/>
    <n v="-1500"/>
    <n v="-1500"/>
  </r>
  <r>
    <x v="0"/>
    <x v="0"/>
    <n v="1000"/>
    <x v="8"/>
    <n v="1014"/>
    <x v="82"/>
    <s v="J.Kliment"/>
    <n v="-25000"/>
    <n v="5000"/>
    <n v="-30000"/>
    <n v="-25000"/>
  </r>
  <r>
    <x v="0"/>
    <x v="0"/>
    <n v="1000"/>
    <x v="8"/>
    <n v="1015"/>
    <x v="83"/>
    <s v="J.Kliment"/>
    <n v="-3000"/>
    <n v="0"/>
    <n v="-3000"/>
    <n v="-5000"/>
  </r>
  <r>
    <x v="0"/>
    <x v="0"/>
    <n v="1000"/>
    <x v="8"/>
    <n v="1016"/>
    <x v="84"/>
    <s v="J.Kliment"/>
    <n v="-3500"/>
    <n v="0"/>
    <n v="-3500"/>
    <n v="-4500"/>
  </r>
  <r>
    <x v="0"/>
    <x v="0"/>
    <n v="1000"/>
    <x v="8"/>
    <n v="1017"/>
    <x v="85"/>
    <s v="J.Kliment"/>
    <n v="-10000"/>
    <n v="0"/>
    <n v="-10000"/>
    <n v="-10000"/>
  </r>
  <r>
    <x v="0"/>
    <x v="0"/>
    <n v="1000"/>
    <x v="8"/>
    <n v="1018"/>
    <x v="86"/>
    <s v="J.Kliment"/>
    <n v="-2000"/>
    <n v="0"/>
    <n v="-2000"/>
    <n v="-2000"/>
  </r>
  <r>
    <x v="0"/>
    <x v="0"/>
    <n v="1000"/>
    <x v="8"/>
    <n v="1019"/>
    <x v="87"/>
    <s v="J.Kliment"/>
    <n v="-2500"/>
    <n v="0"/>
    <n v="-2500"/>
    <n v="-2500"/>
  </r>
  <r>
    <x v="0"/>
    <x v="0"/>
    <n v="1000"/>
    <x v="8"/>
    <n v="1020"/>
    <x v="88"/>
    <s v="J.Kliment"/>
    <n v="-15000"/>
    <n v="0"/>
    <n v="-15000"/>
    <n v="-15000"/>
  </r>
  <r>
    <x v="0"/>
    <x v="0"/>
    <n v="1000"/>
    <x v="8"/>
    <n v="1021"/>
    <x v="89"/>
    <s v="J.Kliment"/>
    <n v="-20000"/>
    <n v="0"/>
    <n v="-20000"/>
    <n v="-20000"/>
  </r>
  <r>
    <x v="0"/>
    <x v="0"/>
    <n v="1000"/>
    <x v="8"/>
    <n v="1022"/>
    <x v="90"/>
    <s v="J.Kliment"/>
    <n v="-7000"/>
    <n v="0"/>
    <n v="-7000"/>
    <n v="-7000"/>
  </r>
  <r>
    <x v="0"/>
    <x v="0"/>
    <n v="1000"/>
    <x v="8"/>
    <n v="1023"/>
    <x v="91"/>
    <s v="J.Kliment"/>
    <n v="-10000"/>
    <n v="0"/>
    <n v="-10000"/>
    <n v="-15000"/>
  </r>
  <r>
    <x v="0"/>
    <x v="0"/>
    <n v="1000"/>
    <x v="8"/>
    <n v="1025"/>
    <x v="92"/>
    <s v="J.Kliment"/>
    <n v="-1000"/>
    <n v="0"/>
    <n v="-1000"/>
    <n v="-1000"/>
  </r>
  <r>
    <x v="0"/>
    <x v="0"/>
    <n v="1000"/>
    <x v="8"/>
    <n v="1027"/>
    <x v="93"/>
    <s v="J.Kliment"/>
    <n v="-4000"/>
    <n v="0"/>
    <n v="-4000"/>
    <n v="-7000"/>
  </r>
  <r>
    <x v="3"/>
    <x v="1"/>
    <n v="1110"/>
    <x v="9"/>
    <n v="1111"/>
    <x v="94"/>
    <s v="M.Kalný"/>
    <n v="-54257"/>
    <n v="0"/>
    <n v="-54257"/>
    <n v="-54256.999999999993"/>
  </r>
  <r>
    <x v="4"/>
    <x v="2"/>
    <n v="1101"/>
    <x v="10"/>
    <n v="1101"/>
    <x v="95"/>
    <s v="M.Kalný"/>
    <n v="-9125"/>
    <n v="10355"/>
    <n v="-19480"/>
    <n v="-19120"/>
  </r>
  <r>
    <x v="4"/>
    <x v="2"/>
    <n v="1101"/>
    <x v="10"/>
    <n v="1102"/>
    <x v="96"/>
    <s v="M.Kalný"/>
    <n v="-6880"/>
    <n v="4920"/>
    <n v="-11800"/>
    <n v="-21876"/>
  </r>
  <r>
    <x v="4"/>
    <x v="2"/>
    <n v="1101"/>
    <x v="10"/>
    <n v="1103"/>
    <x v="97"/>
    <s v="M.Kalný"/>
    <n v="3735"/>
    <n v="20235"/>
    <n v="-16500"/>
    <n v="-6268"/>
  </r>
  <r>
    <x v="4"/>
    <x v="2"/>
    <n v="1101"/>
    <x v="10"/>
    <n v="1104"/>
    <x v="98"/>
    <s v="M.Kalný"/>
    <n v="-8360"/>
    <n v="7140"/>
    <n v="-15500"/>
    <n v="-48364"/>
  </r>
  <r>
    <x v="4"/>
    <x v="2"/>
    <n v="1101"/>
    <x v="10"/>
    <n v="1105"/>
    <x v="99"/>
    <s v="M.Kalný"/>
    <n v="-3208"/>
    <n v="14192"/>
    <n v="-17400"/>
    <n v="-33204"/>
  </r>
  <r>
    <x v="4"/>
    <x v="2"/>
    <n v="1101"/>
    <x v="10"/>
    <n v="1106"/>
    <x v="100"/>
    <s v="M.Kalný"/>
    <n v="474"/>
    <n v="16274"/>
    <n v="-15800"/>
    <n v="-9530"/>
  </r>
  <r>
    <x v="4"/>
    <x v="2"/>
    <n v="1101"/>
    <x v="10"/>
    <n v="1107"/>
    <x v="101"/>
    <s v="M.Kalný"/>
    <n v="-2390"/>
    <n v="11960"/>
    <n v="-14350"/>
    <n v="-22388"/>
  </r>
  <r>
    <x v="4"/>
    <x v="2"/>
    <n v="1101"/>
    <x v="10"/>
    <n v="1108"/>
    <x v="102"/>
    <s v="M.Kalný"/>
    <n v="-2900"/>
    <n v="8400"/>
    <n v="-11300"/>
    <n v="-42904"/>
  </r>
  <r>
    <x v="4"/>
    <x v="2"/>
    <n v="1101"/>
    <x v="10"/>
    <n v="1109"/>
    <x v="103"/>
    <s v="M.Kalný"/>
    <n v="526"/>
    <n v="712"/>
    <n v="-186"/>
    <n v="526"/>
  </r>
  <r>
    <x v="4"/>
    <x v="2"/>
    <n v="1101"/>
    <x v="10"/>
    <n v="1110"/>
    <x v="104"/>
    <s v="M.Kalný"/>
    <n v="74329"/>
    <n v="112000"/>
    <n v="-37671"/>
    <n v="-27400"/>
  </r>
  <r>
    <x v="5"/>
    <x v="3"/>
    <n v="1301"/>
    <x v="11"/>
    <n v="1301"/>
    <x v="105"/>
    <s v="J.Šisolák"/>
    <n v="200000"/>
    <n v="200000"/>
    <n v="0"/>
    <n v="0"/>
  </r>
  <r>
    <x v="6"/>
    <x v="4"/>
    <n v="3001"/>
    <x v="12"/>
    <n v="3001"/>
    <x v="106"/>
    <s v="V.Medveď"/>
    <n v="-15000"/>
    <n v="0"/>
    <n v="-15000"/>
    <n v="-15000"/>
  </r>
  <r>
    <x v="6"/>
    <x v="4"/>
    <n v="3001"/>
    <x v="12"/>
    <n v="3002"/>
    <x v="107"/>
    <s v="V.Medveď"/>
    <n v="-5000"/>
    <n v="0"/>
    <n v="-5000"/>
    <n v="-5000"/>
  </r>
  <r>
    <x v="6"/>
    <x v="4"/>
    <n v="3001"/>
    <x v="12"/>
    <n v="3003"/>
    <x v="108"/>
    <s v="V.Medveď"/>
    <n v="-5000"/>
    <n v="0"/>
    <n v="-5000"/>
    <n v="-5000"/>
  </r>
  <r>
    <x v="6"/>
    <x v="4"/>
    <n v="3001"/>
    <x v="12"/>
    <n v="3004"/>
    <x v="109"/>
    <s v="V.Medveď"/>
    <n v="-8000"/>
    <n v="0"/>
    <n v="-8000"/>
    <n v="-8000"/>
  </r>
  <r>
    <x v="6"/>
    <x v="4"/>
    <n v="3001"/>
    <x v="12"/>
    <n v="3005"/>
    <x v="110"/>
    <s v="V.Medveď"/>
    <n v="-16000"/>
    <n v="0"/>
    <n v="-16000"/>
    <n v="-16000"/>
  </r>
  <r>
    <x v="6"/>
    <x v="4"/>
    <n v="3001"/>
    <x v="12"/>
    <n v="3006"/>
    <x v="111"/>
    <s v="V.Medveď"/>
    <n v="-15000"/>
    <n v="0"/>
    <n v="-15000"/>
    <n v="-35000"/>
  </r>
  <r>
    <x v="6"/>
    <x v="4"/>
    <n v="3001"/>
    <x v="12"/>
    <n v="3007"/>
    <x v="112"/>
    <s v="V.Medveď"/>
    <n v="-10000"/>
    <n v="0"/>
    <n v="-10000"/>
    <n v="-10000"/>
  </r>
  <r>
    <x v="6"/>
    <x v="4"/>
    <n v="3001"/>
    <x v="12"/>
    <n v="3008"/>
    <x v="113"/>
    <s v="V.Medveď"/>
    <n v="-25000"/>
    <n v="0"/>
    <n v="-25000"/>
    <n v="-25000"/>
  </r>
  <r>
    <x v="6"/>
    <x v="4"/>
    <n v="3001"/>
    <x v="12"/>
    <n v="3009"/>
    <x v="114"/>
    <s v="V.Medveď"/>
    <n v="-5000"/>
    <n v="0"/>
    <n v="-5000"/>
    <n v="-5000"/>
  </r>
  <r>
    <x v="6"/>
    <x v="4"/>
    <n v="3001"/>
    <x v="12"/>
    <n v="3101"/>
    <x v="115"/>
    <s v="V.Medveď"/>
    <n v="-25000"/>
    <n v="0"/>
    <n v="-25000"/>
    <n v="-25000"/>
  </r>
  <r>
    <x v="6"/>
    <x v="4"/>
    <n v="3001"/>
    <x v="12"/>
    <n v="3102"/>
    <x v="116"/>
    <s v="V.Medveď"/>
    <n v="-16000"/>
    <n v="0"/>
    <n v="-16000"/>
    <n v="-16000"/>
  </r>
  <r>
    <x v="6"/>
    <x v="4"/>
    <n v="3002"/>
    <x v="13"/>
    <n v="3010"/>
    <x v="117"/>
    <s v="Košičár/Polatseková"/>
    <n v="500"/>
    <n v="500"/>
    <n v="0"/>
    <n v="0"/>
  </r>
  <r>
    <x v="6"/>
    <x v="4"/>
    <n v="3002"/>
    <x v="13"/>
    <n v="3011"/>
    <x v="118"/>
    <s v="Košičár/Polatseková"/>
    <n v="-2500"/>
    <n v="500"/>
    <n v="-3000"/>
    <n v="0"/>
  </r>
  <r>
    <x v="6"/>
    <x v="4"/>
    <n v="3002"/>
    <x v="13"/>
    <n v="3012"/>
    <x v="119"/>
    <s v="Košičár/Polatseková"/>
    <n v="-500"/>
    <n v="2500"/>
    <n v="-3000"/>
    <n v="0"/>
  </r>
  <r>
    <x v="6"/>
    <x v="4"/>
    <n v="3002"/>
    <x v="13"/>
    <n v="3013"/>
    <x v="120"/>
    <s v="Košičár/Polatseková"/>
    <n v="-300"/>
    <n v="500"/>
    <n v="-800"/>
    <n v="0"/>
  </r>
  <r>
    <x v="6"/>
    <x v="4"/>
    <n v="3003"/>
    <x v="14"/>
    <n v="3014"/>
    <x v="121"/>
    <s v="Zábranský"/>
    <n v="-25000"/>
    <n v="0"/>
    <n v="-25000"/>
    <n v="-25000"/>
  </r>
  <r>
    <x v="6"/>
    <x v="4"/>
    <n v="3003"/>
    <x v="14"/>
    <n v="3016"/>
    <x v="122"/>
    <s v="Zábranský"/>
    <n v="-10000"/>
    <n v="0"/>
    <n v="-10000"/>
    <n v="-10000"/>
  </r>
  <r>
    <x v="6"/>
    <x v="4"/>
    <n v="3003"/>
    <x v="14"/>
    <n v="3020"/>
    <x v="123"/>
    <s v="Zábranský"/>
    <n v="-2000"/>
    <n v="0"/>
    <n v="-2000"/>
    <n v="-2000"/>
  </r>
  <r>
    <x v="6"/>
    <x v="4"/>
    <n v="3003"/>
    <x v="14"/>
    <n v="3022"/>
    <x v="124"/>
    <s v="Zábranský"/>
    <n v="-7000"/>
    <n v="0"/>
    <n v="-7000"/>
    <n v="-7000"/>
  </r>
  <r>
    <x v="6"/>
    <x v="4"/>
    <n v="3003"/>
    <x v="14"/>
    <n v="3023"/>
    <x v="125"/>
    <s v="Zábranský"/>
    <n v="-3000"/>
    <n v="0"/>
    <n v="-3000"/>
    <n v="-3000"/>
  </r>
  <r>
    <x v="6"/>
    <x v="4"/>
    <n v="3003"/>
    <x v="14"/>
    <n v="3025"/>
    <x v="126"/>
    <s v="Zábranský"/>
    <n v="-1000"/>
    <n v="0"/>
    <n v="-1000"/>
    <n v="-1000"/>
  </r>
  <r>
    <x v="6"/>
    <x v="4"/>
    <n v="3003"/>
    <x v="14"/>
    <n v="3026"/>
    <x v="127"/>
    <s v="Zábranský"/>
    <n v="0"/>
    <n v="5000"/>
    <n v="-5000"/>
    <n v="-5000"/>
  </r>
  <r>
    <x v="6"/>
    <x v="4"/>
    <n v="3400"/>
    <x v="15"/>
    <n v="3027"/>
    <x v="128"/>
    <s v="Z.Pakusza"/>
    <n v="-2000"/>
    <n v="0"/>
    <n v="-2000"/>
    <n v="-2000"/>
  </r>
  <r>
    <x v="6"/>
    <x v="4"/>
    <n v="3400"/>
    <x v="15"/>
    <n v="3028"/>
    <x v="129"/>
    <s v="Z.Pakusza"/>
    <n v="-2000"/>
    <n v="500"/>
    <n v="-2500"/>
    <n v="-2000"/>
  </r>
  <r>
    <x v="6"/>
    <x v="4"/>
    <n v="3400"/>
    <x v="15"/>
    <n v="3029"/>
    <x v="130"/>
    <s v="Z.Pakusza"/>
    <n v="-5000"/>
    <n v="0"/>
    <n v="-5000"/>
    <n v="-5000"/>
  </r>
  <r>
    <x v="6"/>
    <x v="4"/>
    <n v="3400"/>
    <x v="15"/>
    <n v="3031"/>
    <x v="131"/>
    <s v="Z.Pakusza"/>
    <n v="-2000"/>
    <n v="0"/>
    <n v="-2000"/>
    <n v="-2000"/>
  </r>
  <r>
    <x v="6"/>
    <x v="4"/>
    <n v="3400"/>
    <x v="15"/>
    <n v="3032"/>
    <x v="132"/>
    <s v="Z.Pakusza"/>
    <n v="-2000"/>
    <n v="500"/>
    <n v="-2500"/>
    <n v="-2000"/>
  </r>
  <r>
    <x v="6"/>
    <x v="4"/>
    <n v="3400"/>
    <x v="15"/>
    <n v="3033"/>
    <x v="133"/>
    <s v="Z.Pakusza"/>
    <n v="-3000"/>
    <n v="2000"/>
    <n v="-5000"/>
    <n v="-3000"/>
  </r>
  <r>
    <x v="6"/>
    <x v="4"/>
    <n v="3400"/>
    <x v="15"/>
    <n v="3034"/>
    <x v="134"/>
    <s v="Z.Pakusza"/>
    <n v="-3000"/>
    <n v="4000"/>
    <n v="-7000"/>
    <n v="-3000"/>
  </r>
  <r>
    <x v="6"/>
    <x v="4"/>
    <n v="3400"/>
    <x v="15"/>
    <n v="3035"/>
    <x v="135"/>
    <s v="Z.Pakusza"/>
    <n v="-2000"/>
    <n v="500"/>
    <n v="-2500"/>
    <n v="-2000"/>
  </r>
  <r>
    <x v="6"/>
    <x v="4"/>
    <n v="3400"/>
    <x v="15"/>
    <n v="3036"/>
    <x v="136"/>
    <s v="Z.Pakusza"/>
    <n v="-2000"/>
    <n v="0"/>
    <n v="-2000"/>
    <n v="-2000"/>
  </r>
  <r>
    <x v="6"/>
    <x v="4"/>
    <n v="3400"/>
    <x v="15"/>
    <n v="3037"/>
    <x v="137"/>
    <s v="Z.Pakusza"/>
    <n v="-4000"/>
    <n v="4000"/>
    <n v="-8000"/>
    <n v="-4000"/>
  </r>
  <r>
    <x v="6"/>
    <x v="4"/>
    <n v="3400"/>
    <x v="15"/>
    <n v="3038"/>
    <x v="138"/>
    <s v="Z.Pakusza"/>
    <n v="-3000"/>
    <n v="0"/>
    <n v="-3000"/>
    <n v="-3000"/>
  </r>
  <r>
    <x v="6"/>
    <x v="4"/>
    <n v="3400"/>
    <x v="15"/>
    <n v="3039"/>
    <x v="139"/>
    <s v="Z.Pakusza"/>
    <n v="-1000"/>
    <n v="2000"/>
    <n v="-3000"/>
    <n v="-1000"/>
  </r>
  <r>
    <x v="6"/>
    <x v="4"/>
    <n v="3400"/>
    <x v="15"/>
    <n v="3040"/>
    <x v="140"/>
    <s v="Z.Pakusza"/>
    <n v="0"/>
    <n v="5000"/>
    <n v="-5000"/>
    <n v="0"/>
  </r>
  <r>
    <x v="6"/>
    <x v="4"/>
    <n v="3400"/>
    <x v="15"/>
    <n v="3041"/>
    <x v="141"/>
    <s v="Z.Pakusza"/>
    <n v="0"/>
    <n v="5000"/>
    <n v="-5000"/>
    <n v="0"/>
  </r>
  <r>
    <x v="6"/>
    <x v="4"/>
    <n v="3400"/>
    <x v="15"/>
    <n v="3042"/>
    <x v="142"/>
    <s v="Z.Pakusza"/>
    <n v="0"/>
    <n v="8000"/>
    <n v="-8000"/>
    <n v="0"/>
  </r>
  <r>
    <x v="6"/>
    <x v="4"/>
    <n v="3400"/>
    <x v="15"/>
    <n v="3043"/>
    <x v="143"/>
    <s v="Z.Pakusza"/>
    <n v="0"/>
    <n v="15000"/>
    <n v="-15000"/>
    <n v="0"/>
  </r>
  <r>
    <x v="6"/>
    <x v="4"/>
    <n v="3400"/>
    <x v="15"/>
    <n v="3044"/>
    <x v="144"/>
    <s v="Z.Pakusza"/>
    <n v="0"/>
    <n v="20000"/>
    <n v="-20000"/>
    <n v="0"/>
  </r>
  <r>
    <x v="6"/>
    <x v="4"/>
    <n v="3400"/>
    <x v="15"/>
    <n v="3045"/>
    <x v="145"/>
    <s v="Z.Pakusza"/>
    <n v="-3000"/>
    <n v="0"/>
    <n v="-3000"/>
    <n v="-3000"/>
  </r>
  <r>
    <x v="1"/>
    <x v="4"/>
    <n v="3400"/>
    <x v="15"/>
    <n v="3433"/>
    <x v="146"/>
    <s v="Z.Pakusza"/>
    <n v="-4000"/>
    <n v="0"/>
    <n v="-4000"/>
    <n v="-4000"/>
  </r>
  <r>
    <x v="6"/>
    <x v="4"/>
    <n v="3400"/>
    <x v="15"/>
    <n v="3046"/>
    <x v="147"/>
    <s v="Z.Pakusza"/>
    <n v="-3000"/>
    <n v="0"/>
    <n v="-3000"/>
    <n v="-3000"/>
  </r>
  <r>
    <x v="6"/>
    <x v="4"/>
    <n v="3400"/>
    <x v="15"/>
    <n v="3047"/>
    <x v="148"/>
    <s v="Z.Pakusza"/>
    <n v="-2000"/>
    <n v="0"/>
    <n v="-2000"/>
    <n v="-2000"/>
  </r>
  <r>
    <x v="6"/>
    <x v="4"/>
    <n v="3400"/>
    <x v="15"/>
    <n v="3048"/>
    <x v="149"/>
    <s v="Z.Pakusza"/>
    <n v="-1000"/>
    <n v="1000"/>
    <n v="-2000"/>
    <n v="-1000"/>
  </r>
  <r>
    <x v="6"/>
    <x v="4"/>
    <n v="3400"/>
    <x v="15"/>
    <m/>
    <x v="150"/>
    <s v="Z.Pakusza"/>
    <n v="-20000"/>
    <n v="0"/>
    <n v="-20000"/>
    <m/>
  </r>
  <r>
    <x v="6"/>
    <x v="4"/>
    <n v="3400"/>
    <x v="15"/>
    <n v="3050"/>
    <x v="151"/>
    <s v="Z.Pakusza"/>
    <n v="-15000"/>
    <n v="0"/>
    <n v="-15000"/>
    <n v="-15000"/>
  </r>
  <r>
    <x v="7"/>
    <x v="4"/>
    <n v="3400"/>
    <x v="15"/>
    <s v="nové"/>
    <x v="152"/>
    <s v="Z.Pakusza"/>
    <n v="-5000"/>
    <n v="0"/>
    <n v="-5000"/>
    <n v="-5000"/>
  </r>
  <r>
    <x v="7"/>
    <x v="4"/>
    <n v="3400"/>
    <x v="15"/>
    <s v="nové"/>
    <x v="153"/>
    <s v="Z.Pakusza"/>
    <n v="-1000"/>
    <n v="0"/>
    <n v="-1000"/>
    <n v="-1000"/>
  </r>
  <r>
    <x v="6"/>
    <x v="4"/>
    <n v="3005"/>
    <x v="16"/>
    <n v="3051"/>
    <x v="154"/>
    <s v="MUDr.Malovič"/>
    <n v="-17000"/>
    <n v="0"/>
    <n v="-17000"/>
    <n v="-17000"/>
  </r>
  <r>
    <x v="8"/>
    <x v="5"/>
    <n v="4000"/>
    <x v="17"/>
    <n v="4001"/>
    <x v="155"/>
    <s v="M.Hasprún"/>
    <n v="-23500"/>
    <n v="0"/>
    <n v="-23500"/>
    <n v="-25000"/>
  </r>
  <r>
    <x v="8"/>
    <x v="5"/>
    <n v="4000"/>
    <x v="17"/>
    <n v="4021"/>
    <x v="156"/>
    <s v="M.Hasprún"/>
    <n v="-23500"/>
    <n v="0"/>
    <n v="-23500"/>
    <n v="-25000"/>
  </r>
  <r>
    <x v="8"/>
    <x v="5"/>
    <n v="4000"/>
    <x v="17"/>
    <n v="4022"/>
    <x v="157"/>
    <s v="M.Hasprún"/>
    <n v="-23500"/>
    <n v="0"/>
    <n v="-23500"/>
    <n v="-25000"/>
  </r>
  <r>
    <x v="8"/>
    <x v="5"/>
    <n v="4000"/>
    <x v="17"/>
    <n v="4048"/>
    <x v="158"/>
    <s v="M.Hasprún"/>
    <n v="-40000"/>
    <n v="0"/>
    <n v="-40000"/>
    <n v="-40000"/>
  </r>
  <r>
    <x v="8"/>
    <x v="5"/>
    <n v="4000"/>
    <x v="17"/>
    <n v="4049"/>
    <x v="159"/>
    <s v="M.Hasprún"/>
    <n v="-60800"/>
    <n v="0"/>
    <n v="-60800"/>
    <n v="-60800"/>
  </r>
  <r>
    <x v="8"/>
    <x v="5"/>
    <n v="4000"/>
    <x v="17"/>
    <n v="4152"/>
    <x v="160"/>
    <s v="M.Hasprún"/>
    <n v="-34400"/>
    <n v="0"/>
    <n v="-34400"/>
    <n v="-34400"/>
  </r>
  <r>
    <x v="8"/>
    <x v="5"/>
    <n v="4000"/>
    <x v="17"/>
    <n v="4153"/>
    <x v="161"/>
    <s v="M.Hasprún"/>
    <n v="-70000"/>
    <n v="0"/>
    <n v="-70000"/>
    <n v="-70000"/>
  </r>
  <r>
    <x v="8"/>
    <x v="5"/>
    <n v="4000"/>
    <x v="18"/>
    <n v="4154"/>
    <x v="162"/>
    <s v="M.Hasprún"/>
    <n v="-6000"/>
    <n v="0"/>
    <n v="-6000"/>
    <n v="-12000"/>
  </r>
  <r>
    <x v="8"/>
    <x v="5"/>
    <n v="4000"/>
    <x v="18"/>
    <n v="4155"/>
    <x v="163"/>
    <s v="M.Hasprún"/>
    <n v="-3000"/>
    <n v="0"/>
    <n v="-3000"/>
    <n v="-9000"/>
  </r>
  <r>
    <x v="8"/>
    <x v="5"/>
    <n v="4000"/>
    <x v="18"/>
    <n v="4156"/>
    <x v="164"/>
    <s v="M.Hasprún"/>
    <n v="-4800"/>
    <n v="0"/>
    <n v="-4800"/>
    <n v="-4800"/>
  </r>
  <r>
    <x v="8"/>
    <x v="5"/>
    <n v="4000"/>
    <x v="18"/>
    <n v="4157"/>
    <x v="165"/>
    <s v="M.Hasprún"/>
    <n v="-12000"/>
    <n v="0"/>
    <n v="-12000"/>
    <n v="-12000"/>
  </r>
  <r>
    <x v="8"/>
    <x v="5"/>
    <n v="4000"/>
    <x v="18"/>
    <n v="4158"/>
    <x v="166"/>
    <s v="M.Hasprún"/>
    <n v="-11000"/>
    <n v="0"/>
    <n v="-11000"/>
    <n v="-11000"/>
  </r>
  <r>
    <x v="8"/>
    <x v="5"/>
    <n v="4000"/>
    <x v="18"/>
    <n v="4159"/>
    <x v="167"/>
    <s v="M.Hasprún"/>
    <n v="-8000"/>
    <n v="0"/>
    <n v="-8000"/>
    <n v="-8000"/>
  </r>
  <r>
    <x v="8"/>
    <x v="5"/>
    <n v="4000"/>
    <x v="18"/>
    <n v="4160"/>
    <x v="168"/>
    <s v="M.Hasprún"/>
    <n v="-10500"/>
    <n v="0"/>
    <n v="-10500"/>
    <n v="-10500"/>
  </r>
  <r>
    <x v="1"/>
    <x v="5"/>
    <n v="4000"/>
    <x v="18"/>
    <m/>
    <x v="169"/>
    <m/>
    <n v="-257156"/>
    <n v="0"/>
    <n v="-257156"/>
    <n v="-257155.99999999997"/>
  </r>
  <r>
    <x v="7"/>
    <x v="5"/>
    <s v="nové"/>
    <x v="18"/>
    <s v="nové"/>
    <x v="170"/>
    <s v="M.Hasprún"/>
    <n v="-12000"/>
    <n v="0"/>
    <n v="-12000"/>
    <n v="-12000"/>
  </r>
  <r>
    <x v="8"/>
    <x v="5"/>
    <n v="4002"/>
    <x v="19"/>
    <n v="4024"/>
    <x v="171"/>
    <s v="M.Hasprún"/>
    <n v="-17000"/>
    <n v="0"/>
    <n v="-17000"/>
    <n v="-18000"/>
  </r>
  <r>
    <x v="8"/>
    <x v="5"/>
    <n v="4002"/>
    <x v="19"/>
    <n v="4025"/>
    <x v="172"/>
    <s v="M.Hasprún"/>
    <n v="-17000"/>
    <n v="0"/>
    <n v="-17000"/>
    <n v="-18000"/>
  </r>
  <r>
    <x v="8"/>
    <x v="5"/>
    <n v="4002"/>
    <x v="19"/>
    <n v="4026"/>
    <x v="173"/>
    <s v="M.Hasprún"/>
    <n v="-16000"/>
    <n v="0"/>
    <n v="-16000"/>
    <n v="-17000"/>
  </r>
  <r>
    <x v="8"/>
    <x v="5"/>
    <n v="4002"/>
    <x v="19"/>
    <n v="4028"/>
    <x v="174"/>
    <s v="M.Hasprún"/>
    <n v="-19000"/>
    <n v="0"/>
    <n v="-19000"/>
    <n v="-20000"/>
  </r>
  <r>
    <x v="8"/>
    <x v="5"/>
    <n v="4002"/>
    <x v="20"/>
    <n v="4029"/>
    <x v="175"/>
    <s v="M.Hasprún"/>
    <n v="-5000"/>
    <n v="0"/>
    <n v="-5000"/>
    <n v="-5000"/>
  </r>
  <r>
    <x v="8"/>
    <x v="5"/>
    <n v="4002"/>
    <x v="20"/>
    <n v="4030"/>
    <x v="176"/>
    <s v="M.Hasprún"/>
    <n v="-10000"/>
    <n v="0"/>
    <n v="-10000"/>
    <n v="-10000"/>
  </r>
  <r>
    <x v="8"/>
    <x v="5"/>
    <n v="4002"/>
    <x v="20"/>
    <n v="4031"/>
    <x v="177"/>
    <s v="M.Hasprún"/>
    <n v="-80000"/>
    <n v="0"/>
    <n v="-80000"/>
    <n v="-100000"/>
  </r>
  <r>
    <x v="8"/>
    <x v="5"/>
    <n v="4003"/>
    <x v="21"/>
    <n v="4032"/>
    <x v="178"/>
    <s v="M.Hasprún"/>
    <n v="-6000"/>
    <n v="0"/>
    <n v="-6000"/>
    <n v="-6000"/>
  </r>
  <r>
    <x v="8"/>
    <x v="5"/>
    <n v="4003"/>
    <x v="21"/>
    <n v="4033"/>
    <x v="179"/>
    <s v="M.Hasprún"/>
    <n v="-500"/>
    <n v="0"/>
    <n v="-500"/>
    <n v="-500"/>
  </r>
  <r>
    <x v="8"/>
    <x v="5"/>
    <n v="4003"/>
    <x v="21"/>
    <n v="4034"/>
    <x v="180"/>
    <s v="M.Hasprún"/>
    <n v="-5000"/>
    <n v="0"/>
    <n v="-5000"/>
    <n v="-5000"/>
  </r>
  <r>
    <x v="8"/>
    <x v="5"/>
    <n v="4003"/>
    <x v="21"/>
    <n v="4035"/>
    <x v="181"/>
    <s v="M.Hasprún"/>
    <n v="-1000"/>
    <n v="0"/>
    <n v="-1000"/>
    <n v="-1000"/>
  </r>
  <r>
    <x v="8"/>
    <x v="5"/>
    <n v="4003"/>
    <x v="21"/>
    <n v="4036"/>
    <x v="182"/>
    <s v="M.Hasprún"/>
    <n v="-5000"/>
    <n v="0"/>
    <n v="-5000"/>
    <n v="-5000"/>
  </r>
  <r>
    <x v="8"/>
    <x v="5"/>
    <n v="4003"/>
    <x v="21"/>
    <n v="4037"/>
    <x v="183"/>
    <s v="M.Hasprún"/>
    <n v="-3000"/>
    <n v="0"/>
    <n v="-3000"/>
    <n v="-3000"/>
  </r>
  <r>
    <x v="8"/>
    <x v="5"/>
    <n v="4003"/>
    <x v="21"/>
    <n v="4038"/>
    <x v="184"/>
    <s v="M.Hasprún"/>
    <n v="-4000"/>
    <n v="0"/>
    <n v="-4000"/>
    <n v="-4000"/>
  </r>
  <r>
    <x v="8"/>
    <x v="5"/>
    <n v="4003"/>
    <x v="21"/>
    <n v="4039"/>
    <x v="185"/>
    <s v="M.Hasprún"/>
    <n v="-4000"/>
    <n v="0"/>
    <n v="-4000"/>
    <n v="-4000"/>
  </r>
  <r>
    <x v="8"/>
    <x v="5"/>
    <n v="4003"/>
    <x v="21"/>
    <n v="4040"/>
    <x v="186"/>
    <s v="M.Hasprún"/>
    <n v="-3000"/>
    <n v="0"/>
    <n v="-3000"/>
    <n v="-3000"/>
  </r>
  <r>
    <x v="8"/>
    <x v="5"/>
    <n v="4003"/>
    <x v="21"/>
    <n v="4041"/>
    <x v="187"/>
    <s v="M.Hasprún"/>
    <n v="-3000"/>
    <n v="0"/>
    <n v="-3000"/>
    <n v="-3000"/>
  </r>
  <r>
    <x v="8"/>
    <x v="5"/>
    <n v="4003"/>
    <x v="21"/>
    <n v="4042"/>
    <x v="188"/>
    <s v="M.Hasprún"/>
    <n v="-1000"/>
    <n v="0"/>
    <n v="-1000"/>
    <n v="-1000"/>
  </r>
  <r>
    <x v="8"/>
    <x v="5"/>
    <n v="4003"/>
    <x v="21"/>
    <n v="4045"/>
    <x v="189"/>
    <s v="M.Hasprún"/>
    <n v="-30000"/>
    <n v="0"/>
    <n v="-30000"/>
    <n v="-100000"/>
  </r>
  <r>
    <x v="8"/>
    <x v="5"/>
    <n v="4003"/>
    <x v="21"/>
    <n v="4046"/>
    <x v="190"/>
    <s v="M.Hasprún"/>
    <n v="-30000"/>
    <n v="0"/>
    <n v="-30000"/>
    <n v="-100000"/>
  </r>
  <r>
    <x v="8"/>
    <x v="5"/>
    <n v="4004"/>
    <x v="22"/>
    <n v="4089"/>
    <x v="191"/>
    <s v="M.Hasprún"/>
    <n v="-402000"/>
    <n v="0"/>
    <n v="-402000"/>
    <n v="-402000"/>
  </r>
  <r>
    <x v="8"/>
    <x v="5"/>
    <n v="4004"/>
    <x v="22"/>
    <n v="4090"/>
    <x v="192"/>
    <s v="M.Hasprún"/>
    <n v="-516000"/>
    <n v="0"/>
    <n v="-516000"/>
    <n v="-516000"/>
  </r>
  <r>
    <x v="8"/>
    <x v="5"/>
    <n v="4004"/>
    <x v="22"/>
    <n v="4100"/>
    <x v="193"/>
    <s v="M.Hasprún"/>
    <n v="-260000"/>
    <n v="0"/>
    <n v="-260000"/>
    <n v="-260000"/>
  </r>
  <r>
    <x v="8"/>
    <x v="5"/>
    <n v="4004"/>
    <x v="22"/>
    <n v="4101"/>
    <x v="194"/>
    <s v="M.Hasprún"/>
    <n v="-93800"/>
    <n v="0"/>
    <n v="-93800"/>
    <n v="-93800"/>
  </r>
  <r>
    <x v="8"/>
    <x v="5"/>
    <n v="4004"/>
    <x v="22"/>
    <n v="4102"/>
    <x v="195"/>
    <s v="M.Hasprún"/>
    <n v="-100000"/>
    <n v="0"/>
    <n v="-100000"/>
    <n v="-100000"/>
  </r>
  <r>
    <x v="8"/>
    <x v="5"/>
    <n v="4004"/>
    <x v="22"/>
    <n v="4105"/>
    <x v="196"/>
    <s v="M.Hasprún"/>
    <n v="-8000"/>
    <n v="0"/>
    <n v="-8000"/>
    <n v="-8000"/>
  </r>
  <r>
    <x v="8"/>
    <x v="5"/>
    <n v="4004"/>
    <x v="22"/>
    <n v="4106"/>
    <x v="197"/>
    <s v="M.Hasprún"/>
    <n v="-2000"/>
    <n v="0"/>
    <n v="-2000"/>
    <n v="-5000"/>
  </r>
  <r>
    <x v="8"/>
    <x v="5"/>
    <n v="4009"/>
    <x v="23"/>
    <n v="4200"/>
    <x v="198"/>
    <s v="M.Hasprún"/>
    <n v="-500"/>
    <n v="0"/>
    <n v="-500"/>
    <n v="-500"/>
  </r>
  <r>
    <x v="8"/>
    <x v="5"/>
    <n v="4009"/>
    <x v="23"/>
    <n v="4201"/>
    <x v="199"/>
    <s v="M.Hasprún"/>
    <n v="-500"/>
    <n v="0"/>
    <n v="-500"/>
    <n v="-500"/>
  </r>
  <r>
    <x v="8"/>
    <x v="5"/>
    <n v="4009"/>
    <x v="23"/>
    <n v="4202"/>
    <x v="200"/>
    <s v="M.Hasprún"/>
    <n v="-500"/>
    <n v="0"/>
    <n v="-500"/>
    <n v="-500"/>
  </r>
  <r>
    <x v="8"/>
    <x v="5"/>
    <n v="4009"/>
    <x v="23"/>
    <n v="4203"/>
    <x v="201"/>
    <s v="M.Hasprún"/>
    <n v="-500"/>
    <n v="0"/>
    <n v="-500"/>
    <n v="-500"/>
  </r>
  <r>
    <x v="8"/>
    <x v="5"/>
    <n v="4009"/>
    <x v="23"/>
    <n v="4204"/>
    <x v="202"/>
    <s v="M.Hasprún"/>
    <n v="-500"/>
    <n v="0"/>
    <n v="-500"/>
    <n v="-500"/>
  </r>
  <r>
    <x v="8"/>
    <x v="5"/>
    <n v="4009"/>
    <x v="23"/>
    <n v="4205"/>
    <x v="203"/>
    <s v="M.Hasprún"/>
    <n v="-500"/>
    <n v="0"/>
    <n v="-500"/>
    <n v="-500"/>
  </r>
  <r>
    <x v="8"/>
    <x v="5"/>
    <n v="4009"/>
    <x v="23"/>
    <n v="4206"/>
    <x v="204"/>
    <s v="M.Hasprún"/>
    <n v="-500"/>
    <n v="0"/>
    <n v="-500"/>
    <n v="-500"/>
  </r>
  <r>
    <x v="8"/>
    <x v="5"/>
    <n v="4009"/>
    <x v="23"/>
    <n v="4207"/>
    <x v="205"/>
    <s v="M.Hasprún"/>
    <n v="-500"/>
    <n v="0"/>
    <n v="-500"/>
    <n v="-500"/>
  </r>
  <r>
    <x v="8"/>
    <x v="5"/>
    <n v="4009"/>
    <x v="23"/>
    <n v="4208"/>
    <x v="206"/>
    <s v="M.Hasprún"/>
    <n v="-500"/>
    <n v="0"/>
    <n v="-500"/>
    <n v="-500"/>
  </r>
  <r>
    <x v="8"/>
    <x v="5"/>
    <n v="4009"/>
    <x v="23"/>
    <n v="4209"/>
    <x v="207"/>
    <s v="M.Hasprún"/>
    <n v="-500"/>
    <n v="0"/>
    <n v="-500"/>
    <n v="-500"/>
  </r>
  <r>
    <x v="8"/>
    <x v="5"/>
    <n v="4009"/>
    <x v="23"/>
    <n v="4210"/>
    <x v="208"/>
    <s v="M.Hasprún"/>
    <n v="-500"/>
    <n v="0"/>
    <n v="-500"/>
    <n v="-500"/>
  </r>
  <r>
    <x v="8"/>
    <x v="5"/>
    <n v="4009"/>
    <x v="23"/>
    <n v="4211"/>
    <x v="209"/>
    <s v="M.Hasprún"/>
    <n v="-500"/>
    <n v="0"/>
    <n v="-500"/>
    <n v="-500"/>
  </r>
  <r>
    <x v="8"/>
    <x v="5"/>
    <n v="4009"/>
    <x v="23"/>
    <n v="4212"/>
    <x v="210"/>
    <s v="M.Hasprún"/>
    <n v="-500"/>
    <n v="0"/>
    <n v="-500"/>
    <n v="-500"/>
  </r>
  <r>
    <x v="8"/>
    <x v="5"/>
    <n v="4009"/>
    <x v="23"/>
    <n v="4213"/>
    <x v="211"/>
    <s v="M.Hasprún"/>
    <n v="-500"/>
    <n v="0"/>
    <n v="-500"/>
    <n v="-500"/>
  </r>
  <r>
    <x v="8"/>
    <x v="5"/>
    <n v="4009"/>
    <x v="23"/>
    <n v="4214"/>
    <x v="212"/>
    <s v="M.Hasprún"/>
    <n v="-500"/>
    <n v="0"/>
    <n v="-500"/>
    <n v="-500"/>
  </r>
  <r>
    <x v="8"/>
    <x v="5"/>
    <n v="4009"/>
    <x v="23"/>
    <n v="4215"/>
    <x v="213"/>
    <s v="M.Hasprún"/>
    <n v="-500"/>
    <n v="0"/>
    <n v="-500"/>
    <n v="-500"/>
  </r>
  <r>
    <x v="8"/>
    <x v="5"/>
    <n v="4009"/>
    <x v="23"/>
    <n v="4216"/>
    <x v="214"/>
    <s v="M.Hasprún"/>
    <n v="-500"/>
    <n v="0"/>
    <n v="-500"/>
    <n v="-500"/>
  </r>
  <r>
    <x v="8"/>
    <x v="5"/>
    <n v="4009"/>
    <x v="23"/>
    <n v="4217"/>
    <x v="215"/>
    <s v="M.Hasprún"/>
    <n v="-500"/>
    <n v="0"/>
    <n v="-500"/>
    <n v="-500"/>
  </r>
  <r>
    <x v="8"/>
    <x v="5"/>
    <n v="4009"/>
    <x v="23"/>
    <n v="4218"/>
    <x v="216"/>
    <s v="M.Hasprún"/>
    <n v="-500"/>
    <n v="0"/>
    <n v="-500"/>
    <n v="-500"/>
  </r>
  <r>
    <x v="8"/>
    <x v="5"/>
    <n v="4009"/>
    <x v="23"/>
    <n v="4219"/>
    <x v="217"/>
    <s v="M.Hasprún"/>
    <n v="-500"/>
    <n v="0"/>
    <n v="-500"/>
    <n v="-500"/>
  </r>
  <r>
    <x v="8"/>
    <x v="5"/>
    <n v="4009"/>
    <x v="23"/>
    <n v="4220"/>
    <x v="218"/>
    <s v="M.Hasprún"/>
    <n v="-500"/>
    <n v="0"/>
    <n v="-500"/>
    <n v="-500"/>
  </r>
  <r>
    <x v="8"/>
    <x v="5"/>
    <n v="4009"/>
    <x v="23"/>
    <n v="4221"/>
    <x v="219"/>
    <s v="M.Hasprún"/>
    <n v="-500"/>
    <n v="0"/>
    <n v="-500"/>
    <n v="-500"/>
  </r>
  <r>
    <x v="8"/>
    <x v="5"/>
    <n v="4009"/>
    <x v="23"/>
    <n v="4222"/>
    <x v="220"/>
    <s v="M.Hasprún"/>
    <n v="-500"/>
    <n v="0"/>
    <n v="-500"/>
    <n v="-500"/>
  </r>
  <r>
    <x v="8"/>
    <x v="5"/>
    <n v="4009"/>
    <x v="23"/>
    <n v="4223"/>
    <x v="221"/>
    <s v="M.Hasprún"/>
    <n v="-500"/>
    <n v="0"/>
    <n v="-500"/>
    <n v="-500"/>
  </r>
  <r>
    <x v="8"/>
    <x v="5"/>
    <n v="4009"/>
    <x v="23"/>
    <n v="4224"/>
    <x v="222"/>
    <s v="M.Hasprún"/>
    <n v="-500"/>
    <n v="0"/>
    <n v="-500"/>
    <n v="-500"/>
  </r>
  <r>
    <x v="8"/>
    <x v="5"/>
    <n v="4009"/>
    <x v="23"/>
    <n v="4225"/>
    <x v="223"/>
    <s v="M.Hasprún"/>
    <n v="-500"/>
    <n v="0"/>
    <n v="-500"/>
    <n v="-500"/>
  </r>
  <r>
    <x v="8"/>
    <x v="5"/>
    <n v="4009"/>
    <x v="23"/>
    <n v="4226"/>
    <x v="224"/>
    <s v="M.Hasprún"/>
    <n v="-500"/>
    <n v="0"/>
    <n v="-500"/>
    <n v="-500"/>
  </r>
  <r>
    <x v="8"/>
    <x v="5"/>
    <n v="4009"/>
    <x v="23"/>
    <n v="4227"/>
    <x v="225"/>
    <s v="M.Hasprún"/>
    <n v="-500"/>
    <n v="0"/>
    <n v="-500"/>
    <n v="-500"/>
  </r>
  <r>
    <x v="8"/>
    <x v="5"/>
    <n v="4009"/>
    <x v="23"/>
    <n v="4228"/>
    <x v="226"/>
    <s v="M.Hasprún"/>
    <n v="-500"/>
    <n v="0"/>
    <n v="-500"/>
    <n v="-500"/>
  </r>
  <r>
    <x v="8"/>
    <x v="5"/>
    <n v="4009"/>
    <x v="23"/>
    <n v="4229"/>
    <x v="227"/>
    <s v="M.Hasprún"/>
    <n v="-500"/>
    <n v="0"/>
    <n v="-500"/>
    <n v="-500"/>
  </r>
  <r>
    <x v="8"/>
    <x v="5"/>
    <n v="4009"/>
    <x v="23"/>
    <n v="4230"/>
    <x v="228"/>
    <s v="M.Hasprún"/>
    <n v="-500"/>
    <n v="0"/>
    <n v="-500"/>
    <n v="-500"/>
  </r>
  <r>
    <x v="8"/>
    <x v="5"/>
    <n v="4009"/>
    <x v="23"/>
    <n v="4231"/>
    <x v="229"/>
    <s v="M.Hasprún"/>
    <n v="-500"/>
    <n v="0"/>
    <n v="-500"/>
    <n v="-500"/>
  </r>
  <r>
    <x v="8"/>
    <x v="5"/>
    <n v="4009"/>
    <x v="23"/>
    <n v="4232"/>
    <x v="230"/>
    <s v="M.Hasprún"/>
    <n v="-500"/>
    <n v="0"/>
    <n v="-500"/>
    <n v="-500"/>
  </r>
  <r>
    <x v="8"/>
    <x v="5"/>
    <n v="4009"/>
    <x v="23"/>
    <n v="4233"/>
    <x v="231"/>
    <s v="M.Hasprún"/>
    <n v="-500"/>
    <n v="0"/>
    <n v="-500"/>
    <n v="-500"/>
  </r>
  <r>
    <x v="8"/>
    <x v="5"/>
    <n v="4009"/>
    <x v="23"/>
    <n v="4234"/>
    <x v="232"/>
    <s v="M.Hasprún"/>
    <n v="-500"/>
    <n v="0"/>
    <n v="-500"/>
    <n v="-500"/>
  </r>
  <r>
    <x v="8"/>
    <x v="5"/>
    <n v="4009"/>
    <x v="23"/>
    <n v="4235"/>
    <x v="233"/>
    <s v="M.Hasprún"/>
    <n v="-500"/>
    <n v="0"/>
    <n v="-500"/>
    <n v="-500"/>
  </r>
  <r>
    <x v="8"/>
    <x v="5"/>
    <n v="4009"/>
    <x v="23"/>
    <n v="4236"/>
    <x v="234"/>
    <s v="M.Hasprún"/>
    <n v="-500"/>
    <n v="0"/>
    <n v="-500"/>
    <n v="-500"/>
  </r>
  <r>
    <x v="8"/>
    <x v="5"/>
    <n v="4009"/>
    <x v="23"/>
    <n v="4237"/>
    <x v="235"/>
    <s v="M.Hasprún"/>
    <n v="-500"/>
    <n v="0"/>
    <n v="-500"/>
    <n v="-500"/>
  </r>
  <r>
    <x v="8"/>
    <x v="5"/>
    <n v="4009"/>
    <x v="23"/>
    <n v="4238"/>
    <x v="236"/>
    <s v="M.Hasprún"/>
    <n v="-500"/>
    <n v="0"/>
    <n v="-500"/>
    <n v="-500"/>
  </r>
  <r>
    <x v="8"/>
    <x v="5"/>
    <n v="4009"/>
    <x v="23"/>
    <n v="4239"/>
    <x v="237"/>
    <s v="M.Hasprún"/>
    <n v="-500"/>
    <n v="0"/>
    <n v="-500"/>
    <n v="-500"/>
  </r>
  <r>
    <x v="8"/>
    <x v="5"/>
    <n v="4009"/>
    <x v="23"/>
    <n v="4240"/>
    <x v="238"/>
    <s v="M.Hasprún"/>
    <n v="-500"/>
    <n v="0"/>
    <n v="-500"/>
    <n v="-500"/>
  </r>
  <r>
    <x v="8"/>
    <x v="5"/>
    <n v="4009"/>
    <x v="23"/>
    <n v="4241"/>
    <x v="239"/>
    <s v="M.Hasprún"/>
    <n v="-500"/>
    <n v="0"/>
    <n v="-500"/>
    <n v="-500"/>
  </r>
  <r>
    <x v="8"/>
    <x v="5"/>
    <n v="4009"/>
    <x v="23"/>
    <n v="4242"/>
    <x v="240"/>
    <s v="M.Hasprún"/>
    <n v="-500"/>
    <n v="0"/>
    <n v="-500"/>
    <n v="-500"/>
  </r>
  <r>
    <x v="8"/>
    <x v="5"/>
    <n v="4009"/>
    <x v="23"/>
    <n v="4243"/>
    <x v="241"/>
    <s v="M.Hasprún"/>
    <n v="-500"/>
    <n v="0"/>
    <n v="-500"/>
    <n v="-500"/>
  </r>
  <r>
    <x v="8"/>
    <x v="5"/>
    <n v="4009"/>
    <x v="23"/>
    <n v="4244"/>
    <x v="242"/>
    <s v="M.Hasprún"/>
    <n v="-500"/>
    <n v="0"/>
    <n v="-500"/>
    <n v="-500"/>
  </r>
  <r>
    <x v="8"/>
    <x v="5"/>
    <n v="4009"/>
    <x v="23"/>
    <n v="4245"/>
    <x v="243"/>
    <s v="M.Hasprún"/>
    <n v="-500"/>
    <n v="0"/>
    <n v="-500"/>
    <n v="-500"/>
  </r>
  <r>
    <x v="8"/>
    <x v="5"/>
    <n v="4009"/>
    <x v="23"/>
    <n v="4246"/>
    <x v="244"/>
    <s v="M.Hasprún"/>
    <n v="-500"/>
    <n v="0"/>
    <n v="-500"/>
    <n v="-500"/>
  </r>
  <r>
    <x v="8"/>
    <x v="5"/>
    <n v="4009"/>
    <x v="23"/>
    <n v="4247"/>
    <x v="245"/>
    <s v="M.Hasprún"/>
    <n v="-500"/>
    <n v="0"/>
    <n v="-500"/>
    <n v="-500"/>
  </r>
  <r>
    <x v="8"/>
    <x v="5"/>
    <n v="4009"/>
    <x v="23"/>
    <n v="4248"/>
    <x v="246"/>
    <s v="M.Hasprún"/>
    <n v="-500"/>
    <n v="0"/>
    <n v="-500"/>
    <n v="-500"/>
  </r>
  <r>
    <x v="8"/>
    <x v="5"/>
    <n v="4009"/>
    <x v="23"/>
    <n v="4249"/>
    <x v="247"/>
    <s v="M.Hasprún"/>
    <n v="-500"/>
    <n v="0"/>
    <n v="-500"/>
    <n v="-500"/>
  </r>
  <r>
    <x v="8"/>
    <x v="5"/>
    <n v="4009"/>
    <x v="23"/>
    <n v="4250"/>
    <x v="248"/>
    <s v="M.Hasprún"/>
    <n v="-500"/>
    <n v="0"/>
    <n v="-500"/>
    <n v="-500"/>
  </r>
  <r>
    <x v="8"/>
    <x v="5"/>
    <n v="4009"/>
    <x v="23"/>
    <n v="4251"/>
    <x v="249"/>
    <s v="M.Hasprún"/>
    <n v="-500"/>
    <n v="0"/>
    <n v="-500"/>
    <n v="-500"/>
  </r>
  <r>
    <x v="8"/>
    <x v="5"/>
    <n v="4009"/>
    <x v="23"/>
    <n v="4252"/>
    <x v="250"/>
    <s v="M.Hasprún"/>
    <n v="-500"/>
    <n v="0"/>
    <n v="-500"/>
    <n v="-500"/>
  </r>
  <r>
    <x v="8"/>
    <x v="5"/>
    <n v="4009"/>
    <x v="23"/>
    <n v="4253"/>
    <x v="251"/>
    <s v="M.Hasprún"/>
    <n v="-500"/>
    <n v="0"/>
    <n v="-500"/>
    <n v="-500"/>
  </r>
  <r>
    <x v="8"/>
    <x v="5"/>
    <n v="4009"/>
    <x v="23"/>
    <n v="4254"/>
    <x v="252"/>
    <s v="M.Hasprún"/>
    <n v="-500"/>
    <n v="0"/>
    <n v="-500"/>
    <n v="-500"/>
  </r>
  <r>
    <x v="8"/>
    <x v="5"/>
    <n v="4009"/>
    <x v="23"/>
    <n v="4255"/>
    <x v="253"/>
    <s v="M.Hasprún"/>
    <n v="-500"/>
    <n v="0"/>
    <n v="-500"/>
    <n v="-500"/>
  </r>
  <r>
    <x v="8"/>
    <x v="5"/>
    <n v="4009"/>
    <x v="23"/>
    <n v="4256"/>
    <x v="254"/>
    <s v="M.Hasprún"/>
    <n v="-500"/>
    <n v="0"/>
    <n v="-500"/>
    <n v="-500"/>
  </r>
  <r>
    <x v="8"/>
    <x v="5"/>
    <n v="4009"/>
    <x v="23"/>
    <n v="4257"/>
    <x v="255"/>
    <s v="M.Hasprún"/>
    <n v="-500"/>
    <n v="0"/>
    <n v="-500"/>
    <n v="-500"/>
  </r>
  <r>
    <x v="8"/>
    <x v="5"/>
    <n v="4009"/>
    <x v="23"/>
    <n v="4258"/>
    <x v="256"/>
    <s v="M.Hasprún"/>
    <n v="-500"/>
    <n v="0"/>
    <n v="-500"/>
    <n v="-500"/>
  </r>
  <r>
    <x v="8"/>
    <x v="5"/>
    <n v="4009"/>
    <x v="23"/>
    <n v="4259"/>
    <x v="257"/>
    <s v="M.Hasprún"/>
    <n v="-500"/>
    <n v="0"/>
    <n v="-500"/>
    <n v="-500"/>
  </r>
  <r>
    <x v="8"/>
    <x v="5"/>
    <n v="4010"/>
    <x v="24"/>
    <n v="4182"/>
    <x v="258"/>
    <s v="M.Hasprún"/>
    <n v="-8000"/>
    <n v="0"/>
    <n v="-8000"/>
    <n v="-8000"/>
  </r>
  <r>
    <x v="8"/>
    <x v="5"/>
    <n v="4010"/>
    <x v="24"/>
    <n v="4183"/>
    <x v="259"/>
    <s v="M.Hasprún"/>
    <n v="-2500"/>
    <n v="0"/>
    <n v="-2500"/>
    <n v="-2500"/>
  </r>
  <r>
    <x v="8"/>
    <x v="5"/>
    <n v="4010"/>
    <x v="24"/>
    <n v="4184"/>
    <x v="260"/>
    <s v="M.Hasprún"/>
    <n v="-2500"/>
    <n v="0"/>
    <n v="-2500"/>
    <n v="-2500"/>
  </r>
  <r>
    <x v="8"/>
    <x v="5"/>
    <n v="4010"/>
    <x v="24"/>
    <n v="4185"/>
    <x v="261"/>
    <s v="M.Hasprún"/>
    <n v="-2500"/>
    <n v="0"/>
    <n v="-2500"/>
    <n v="-2500"/>
  </r>
  <r>
    <x v="8"/>
    <x v="5"/>
    <n v="4010"/>
    <x v="24"/>
    <n v="4186"/>
    <x v="262"/>
    <s v="M.Hasprún"/>
    <n v="-2500"/>
    <n v="0"/>
    <n v="-2500"/>
    <n v="-2500"/>
  </r>
  <r>
    <x v="8"/>
    <x v="5"/>
    <n v="4011"/>
    <x v="25"/>
    <n v="4187"/>
    <x v="263"/>
    <s v="M.Hasprún"/>
    <n v="-5000"/>
    <n v="0"/>
    <n v="-5000"/>
    <n v="-8400"/>
  </r>
  <r>
    <x v="8"/>
    <x v="5"/>
    <n v="4011"/>
    <x v="25"/>
    <n v="4163"/>
    <x v="264"/>
    <s v="M.Hasprún"/>
    <n v="-8000"/>
    <n v="0"/>
    <n v="-8000"/>
    <n v="-8000"/>
  </r>
  <r>
    <x v="8"/>
    <x v="5"/>
    <n v="4011"/>
    <x v="25"/>
    <n v="4164"/>
    <x v="265"/>
    <s v="M.Hasprún"/>
    <n v="-8000"/>
    <n v="0"/>
    <n v="-8000"/>
    <n v="-8000"/>
  </r>
  <r>
    <x v="8"/>
    <x v="5"/>
    <n v="4011"/>
    <x v="25"/>
    <n v="4165"/>
    <x v="266"/>
    <s v="M.Hasprún"/>
    <n v="-8000"/>
    <n v="0"/>
    <n v="-8000"/>
    <n v="-8000"/>
  </r>
  <r>
    <x v="8"/>
    <x v="5"/>
    <n v="4011"/>
    <x v="25"/>
    <n v="4166"/>
    <x v="267"/>
    <s v="M.Hasprún"/>
    <n v="-3000"/>
    <n v="0"/>
    <n v="-3000"/>
    <n v="-3000"/>
  </r>
  <r>
    <x v="8"/>
    <x v="5"/>
    <n v="4011"/>
    <x v="25"/>
    <n v="4167"/>
    <x v="268"/>
    <s v="M.Hasprún"/>
    <n v="-3000"/>
    <n v="0"/>
    <n v="-3000"/>
    <n v="-3000"/>
  </r>
  <r>
    <x v="8"/>
    <x v="5"/>
    <n v="4011"/>
    <x v="25"/>
    <n v="4168"/>
    <x v="269"/>
    <s v="M.Hasprún"/>
    <n v="-3000"/>
    <n v="0"/>
    <n v="-3000"/>
    <n v="-3000"/>
  </r>
  <r>
    <x v="8"/>
    <x v="5"/>
    <n v="4011"/>
    <x v="25"/>
    <n v="4169"/>
    <x v="270"/>
    <s v="M.Hasprún"/>
    <n v="-3000"/>
    <n v="0"/>
    <n v="-3000"/>
    <n v="-3000"/>
  </r>
  <r>
    <x v="8"/>
    <x v="5"/>
    <n v="4011"/>
    <x v="25"/>
    <n v="4170"/>
    <x v="271"/>
    <s v="M.Hasprún"/>
    <n v="-10000"/>
    <n v="0"/>
    <n v="-10000"/>
    <n v="-11000"/>
  </r>
  <r>
    <x v="8"/>
    <x v="5"/>
    <n v="4011"/>
    <x v="25"/>
    <n v="4171"/>
    <x v="272"/>
    <s v="M.Hasprún"/>
    <n v="-14000"/>
    <n v="0"/>
    <n v="-14000"/>
    <n v="-12000"/>
  </r>
  <r>
    <x v="8"/>
    <x v="5"/>
    <n v="4011"/>
    <x v="25"/>
    <n v="4172"/>
    <x v="273"/>
    <s v="M.Hasprún"/>
    <n v="-2000"/>
    <n v="0"/>
    <n v="-2000"/>
    <n v="-4000"/>
  </r>
  <r>
    <x v="8"/>
    <x v="5"/>
    <n v="4011"/>
    <x v="25"/>
    <n v="4173"/>
    <x v="274"/>
    <s v="M.Hasprún"/>
    <n v="-8000"/>
    <n v="0"/>
    <n v="-8000"/>
    <n v="-8000"/>
  </r>
  <r>
    <x v="8"/>
    <x v="5"/>
    <n v="4011"/>
    <x v="25"/>
    <n v="4174"/>
    <x v="275"/>
    <s v="M.Hasprún"/>
    <n v="-10000"/>
    <n v="0"/>
    <n v="-10000"/>
    <n v="-10000"/>
  </r>
  <r>
    <x v="8"/>
    <x v="5"/>
    <n v="4011"/>
    <x v="25"/>
    <n v="4175"/>
    <x v="276"/>
    <s v="M.Hasprún"/>
    <n v="-1000"/>
    <n v="0"/>
    <n v="-1000"/>
    <n v="-2000"/>
  </r>
  <r>
    <x v="8"/>
    <x v="5"/>
    <n v="4011"/>
    <x v="25"/>
    <n v="4176"/>
    <x v="277"/>
    <s v="M.Hasprún"/>
    <n v="-1500"/>
    <n v="0"/>
    <n v="-1500"/>
    <n v="-2000"/>
  </r>
  <r>
    <x v="8"/>
    <x v="5"/>
    <n v="4011"/>
    <x v="25"/>
    <n v="4177"/>
    <x v="278"/>
    <s v="M.Hasprún"/>
    <n v="400"/>
    <n v="100000"/>
    <n v="-99600"/>
    <n v="-99600"/>
  </r>
  <r>
    <x v="8"/>
    <x v="5"/>
    <n v="4011"/>
    <x v="25"/>
    <n v="4178"/>
    <x v="279"/>
    <s v="M.Hasprún"/>
    <n v="-6000"/>
    <n v="0"/>
    <n v="-6000"/>
    <n v="-6000"/>
  </r>
  <r>
    <x v="8"/>
    <x v="5"/>
    <n v="4011"/>
    <x v="25"/>
    <n v="4179"/>
    <x v="280"/>
    <s v="M.Hasprún"/>
    <n v="-50000"/>
    <n v="0"/>
    <n v="-50000"/>
    <n v="-50000"/>
  </r>
  <r>
    <x v="8"/>
    <x v="5"/>
    <n v="4011"/>
    <x v="25"/>
    <n v="4180"/>
    <x v="281"/>
    <s v="M.Hasprún"/>
    <n v="-3000"/>
    <n v="0"/>
    <n v="-3000"/>
    <n v="-3000"/>
  </r>
  <r>
    <x v="8"/>
    <x v="5"/>
    <n v="4011"/>
    <x v="25"/>
    <n v="4181"/>
    <x v="282"/>
    <s v="M.Hasprún"/>
    <n v="5050"/>
    <n v="7050"/>
    <n v="-2000"/>
    <n v="-4800"/>
  </r>
  <r>
    <x v="9"/>
    <x v="6"/>
    <n v="5100"/>
    <x v="26"/>
    <n v="5100"/>
    <x v="283"/>
    <s v="J.Letko"/>
    <n v="48200"/>
    <n v="49000"/>
    <n v="-800"/>
    <n v="49200"/>
  </r>
  <r>
    <x v="9"/>
    <x v="7"/>
    <n v="5101"/>
    <x v="27"/>
    <n v="5101"/>
    <x v="284"/>
    <s v="J.Letko"/>
    <n v="8515.8000000000466"/>
    <n v="741359.8"/>
    <n v="-732844"/>
    <n v="0"/>
  </r>
  <r>
    <x v="9"/>
    <x v="6"/>
    <n v="5102"/>
    <x v="28"/>
    <n v="5102"/>
    <x v="285"/>
    <s v="F.Košičár/J.Letko"/>
    <n v="-12810"/>
    <n v="1190"/>
    <n v="-14000"/>
    <n v="1190"/>
  </r>
  <r>
    <x v="9"/>
    <x v="6"/>
    <n v="5103"/>
    <x v="29"/>
    <n v="5103"/>
    <x v="286"/>
    <s v="L. Pitek/J.Letko"/>
    <n v="36000"/>
    <n v="43000"/>
    <n v="-7000"/>
    <n v="36000"/>
  </r>
  <r>
    <x v="9"/>
    <x v="6"/>
    <n v="5104"/>
    <x v="30"/>
    <n v="5104"/>
    <x v="287"/>
    <s v="T.Polatseková"/>
    <n v="-1420"/>
    <n v="0"/>
    <n v="-1420"/>
    <n v="0"/>
  </r>
  <r>
    <x v="9"/>
    <x v="6"/>
    <n v="5105"/>
    <x v="31"/>
    <n v="5105"/>
    <x v="288"/>
    <s v="L. Lipták"/>
    <n v="-5480"/>
    <n v="1200"/>
    <n v="-6680"/>
    <n v="-5480.0000000000009"/>
  </r>
  <r>
    <x v="9"/>
    <x v="6"/>
    <n v="5105"/>
    <x v="31"/>
    <n v="5105"/>
    <x v="289"/>
    <s v="L. Lipták"/>
    <n v="-400"/>
    <n v="0"/>
    <n v="-400"/>
    <n v="-399.99999999999994"/>
  </r>
  <r>
    <x v="9"/>
    <x v="6"/>
    <n v="5105"/>
    <x v="31"/>
    <n v="5105"/>
    <x v="290"/>
    <s v="L. Lipták"/>
    <n v="-3260"/>
    <n v="0"/>
    <n v="-3260"/>
    <n v="-3259.9999999999995"/>
  </r>
  <r>
    <x v="9"/>
    <x v="6"/>
    <n v="5105"/>
    <x v="31"/>
    <n v="5105"/>
    <x v="291"/>
    <s v="L. Lipták"/>
    <n v="-2000"/>
    <n v="0"/>
    <n v="-2000"/>
    <n v="-2000.0000000000002"/>
  </r>
  <r>
    <x v="9"/>
    <x v="6"/>
    <n v="5106"/>
    <x v="32"/>
    <n v="5106"/>
    <x v="292"/>
    <s v="M.Vojtek"/>
    <n v="-15200"/>
    <n v="0"/>
    <n v="-15200"/>
    <n v="-15200"/>
  </r>
  <r>
    <x v="9"/>
    <x v="6"/>
    <n v="5106"/>
    <x v="32"/>
    <n v="5106"/>
    <x v="293"/>
    <s v="M.Vojtek"/>
    <n v="-500"/>
    <n v="0"/>
    <n v="-500"/>
    <n v="-500"/>
  </r>
  <r>
    <x v="9"/>
    <x v="6"/>
    <n v="5106"/>
    <x v="32"/>
    <n v="5106"/>
    <x v="294"/>
    <s v="M.Vojtek"/>
    <n v="-9000"/>
    <n v="0"/>
    <n v="-9000"/>
    <n v="-9000"/>
  </r>
  <r>
    <x v="9"/>
    <x v="6"/>
    <n v="5107"/>
    <x v="33"/>
    <n v="5107"/>
    <x v="295"/>
    <s v="L. Pitek"/>
    <n v="-600"/>
    <n v="500"/>
    <n v="-1100"/>
    <n v="-600"/>
  </r>
  <r>
    <x v="9"/>
    <x v="6"/>
    <n v="5108"/>
    <x v="34"/>
    <n v="5108"/>
    <x v="296"/>
    <s v="M.Fabian"/>
    <n v="550"/>
    <n v="550"/>
    <n v="0"/>
    <n v="550"/>
  </r>
  <r>
    <x v="9"/>
    <x v="6"/>
    <n v="5109"/>
    <x v="35"/>
    <n v="5109"/>
    <x v="297"/>
    <s v="Zábranský/J.Letko"/>
    <n v="-14500"/>
    <n v="1500"/>
    <n v="-16000"/>
    <n v="-14500"/>
  </r>
  <r>
    <x v="9"/>
    <x v="6"/>
    <n v="5110"/>
    <x v="36"/>
    <n v="5110"/>
    <x v="298"/>
    <s v="L.Pitek"/>
    <n v="2000"/>
    <n v="2500"/>
    <n v="-500"/>
    <n v="2000"/>
  </r>
  <r>
    <x v="9"/>
    <x v="6"/>
    <n v="5111"/>
    <x v="37"/>
    <n v="5111"/>
    <x v="299"/>
    <s v="V.Medveď/J. Letko"/>
    <n v="2500"/>
    <n v="8000"/>
    <n v="-5500"/>
    <n v="8000"/>
  </r>
  <r>
    <x v="10"/>
    <x v="8"/>
    <n v="6001"/>
    <x v="38"/>
    <n v="6001"/>
    <x v="300"/>
    <s v="V.Medveď"/>
    <n v="-45240"/>
    <n v="0"/>
    <n v="-45240"/>
    <n v="-45240"/>
  </r>
  <r>
    <x v="10"/>
    <x v="8"/>
    <n v="6001"/>
    <x v="38"/>
    <n v="6002"/>
    <x v="301"/>
    <s v="V.Medveď"/>
    <n v="-34800"/>
    <n v="0"/>
    <n v="-34800"/>
    <n v="-34800"/>
  </r>
  <r>
    <x v="10"/>
    <x v="8"/>
    <n v="6002"/>
    <x v="39"/>
    <n v="6003"/>
    <x v="302"/>
    <s v="M.Mertinyak"/>
    <n v="-40320"/>
    <n v="0"/>
    <n v="-40320"/>
    <n v="-40320"/>
  </r>
  <r>
    <x v="10"/>
    <x v="8"/>
    <n v="6002"/>
    <x v="39"/>
    <n v="6004"/>
    <x v="303"/>
    <s v="M.Mertinyak"/>
    <n v="-54720"/>
    <n v="0"/>
    <n v="-54720"/>
    <n v="-54720"/>
  </r>
  <r>
    <x v="10"/>
    <x v="8"/>
    <n v="6003"/>
    <x v="40"/>
    <n v="6005"/>
    <x v="304"/>
    <s v="P.Pálenčík"/>
    <n v="45000"/>
    <n v="85000"/>
    <n v="-40000"/>
    <n v="45000"/>
  </r>
  <r>
    <x v="10"/>
    <x v="8"/>
    <n v="6004"/>
    <x v="41"/>
    <n v="6006"/>
    <x v="305"/>
    <s v="P.Pálenčík"/>
    <n v="103000"/>
    <n v="301000"/>
    <n v="-198000"/>
    <n v="-128000"/>
  </r>
  <r>
    <x v="10"/>
    <x v="8"/>
    <n v="6005"/>
    <x v="42"/>
    <n v="6007"/>
    <x v="306"/>
    <s v="P.Pálenčík"/>
    <n v="-78000"/>
    <n v="0"/>
    <n v="-78000"/>
    <n v="-128000"/>
  </r>
  <r>
    <x v="11"/>
    <x v="9"/>
    <n v="7001"/>
    <x v="43"/>
    <n v="7001"/>
    <x v="307"/>
    <s v="V.Kliment"/>
    <n v="-200000"/>
    <n v="0"/>
    <n v="-200000"/>
    <n v="0"/>
  </r>
  <r>
    <x v="11"/>
    <x v="9"/>
    <n v="7002"/>
    <x v="44"/>
    <n v="7002"/>
    <x v="308"/>
    <s v="V.Kliment"/>
    <n v="-500"/>
    <n v="0"/>
    <n v="-500"/>
    <n v="-500"/>
  </r>
  <r>
    <x v="11"/>
    <x v="9"/>
    <n v="7002"/>
    <x v="44"/>
    <n v="7003"/>
    <x v="309"/>
    <s v="V.Kliment"/>
    <n v="-5000"/>
    <n v="0"/>
    <n v="-5000"/>
    <n v="-5000"/>
  </r>
  <r>
    <x v="11"/>
    <x v="9"/>
    <n v="7003"/>
    <x v="45"/>
    <n v="7004"/>
    <x v="310"/>
    <s v="V.Kliment"/>
    <n v="-1500"/>
    <n v="0"/>
    <n v="-1500"/>
    <n v="-1500"/>
  </r>
  <r>
    <x v="11"/>
    <x v="9"/>
    <n v="7004"/>
    <x v="46"/>
    <n v="7005"/>
    <x v="311"/>
    <s v="V.Kliment"/>
    <n v="-400000"/>
    <n v="0"/>
    <n v="-400000"/>
    <n v="-400000"/>
  </r>
  <r>
    <x v="11"/>
    <x v="9"/>
    <n v="7005"/>
    <x v="38"/>
    <n v="7006"/>
    <x v="312"/>
    <s v="V.Medveď"/>
    <n v="-116661"/>
    <n v="0"/>
    <n v="-116661"/>
    <n v="0"/>
  </r>
  <r>
    <x v="12"/>
    <x v="10"/>
    <n v="8002"/>
    <x v="47"/>
    <n v="8109"/>
    <x v="313"/>
    <s v="V.Kliment"/>
    <n v="170400"/>
    <n v="170400"/>
    <m/>
    <m/>
  </r>
  <r>
    <x v="13"/>
    <x v="10"/>
    <n v="8003"/>
    <x v="47"/>
    <n v="8110"/>
    <x v="314"/>
    <s v="V.Kliment"/>
    <n v="18900"/>
    <n v="18900"/>
    <m/>
    <m/>
  </r>
  <r>
    <x v="14"/>
    <x v="10"/>
    <n v="8004"/>
    <x v="47"/>
    <n v="8111"/>
    <x v="315"/>
    <s v="V.Kliment"/>
    <n v="47340"/>
    <n v="47340"/>
    <m/>
    <m/>
  </r>
  <r>
    <x v="15"/>
    <x v="10"/>
    <n v="8005"/>
    <x v="47"/>
    <n v="8112"/>
    <x v="316"/>
    <s v="V.Kliment"/>
    <n v="75800"/>
    <n v="75800"/>
    <m/>
    <m/>
  </r>
  <r>
    <x v="16"/>
    <x v="10"/>
    <n v="8001"/>
    <x v="47"/>
    <n v="8005"/>
    <x v="317"/>
    <s v="V.Kliment"/>
    <n v="113604"/>
    <n v="113604"/>
    <n v="0"/>
    <n v="-466634.70275314979"/>
  </r>
  <r>
    <x v="16"/>
    <x v="10"/>
    <n v="8001"/>
    <x v="47"/>
    <n v="8007"/>
    <x v="318"/>
    <s v="V.Kliment"/>
    <n v="47335"/>
    <n v="47335"/>
    <n v="0"/>
    <n v="0"/>
  </r>
  <r>
    <x v="16"/>
    <x v="10"/>
    <n v="8001"/>
    <x v="47"/>
    <n v="8008"/>
    <x v="319"/>
    <s v="P.Dedík"/>
    <n v="550000"/>
    <n v="550000"/>
    <n v="0"/>
    <n v="0"/>
  </r>
  <r>
    <x v="16"/>
    <x v="10"/>
    <n v="8003"/>
    <x v="48"/>
    <n v="8010"/>
    <x v="320"/>
    <s v="P.Dedík"/>
    <n v="1419832"/>
    <n v="1419832"/>
    <n v="0"/>
    <n v="1400000"/>
  </r>
  <r>
    <x v="16"/>
    <x v="10"/>
    <n v="8003"/>
    <x v="48"/>
    <m/>
    <x v="321"/>
    <s v="P.Dedík"/>
    <n v="0"/>
    <n v="1064874"/>
    <n v="-1064874"/>
    <n v="0"/>
  </r>
  <r>
    <x v="16"/>
    <x v="10"/>
    <n v="8003"/>
    <x v="48"/>
    <m/>
    <x v="307"/>
    <s v="J.Kliment"/>
    <n v="200000"/>
    <n v="200000"/>
    <n v="0"/>
    <n v="200000"/>
  </r>
  <r>
    <x v="16"/>
    <x v="10"/>
    <n v="8003"/>
    <x v="48"/>
    <n v="8013"/>
    <x v="322"/>
    <s v="P.Dedík"/>
    <n v="4414457"/>
    <n v="4414457"/>
    <n v="0"/>
    <n v="4350000"/>
  </r>
  <r>
    <x v="16"/>
    <x v="10"/>
    <n v="8005"/>
    <x v="49"/>
    <n v="8017"/>
    <x v="323"/>
    <s v="B.Šoltýsová"/>
    <n v="2500000"/>
    <n v="2500000"/>
    <n v="0"/>
    <n v="2500000"/>
  </r>
  <r>
    <x v="16"/>
    <x v="10"/>
    <n v="8005"/>
    <x v="49"/>
    <n v="8020"/>
    <x v="324"/>
    <s v="P.Dedík"/>
    <n v="0"/>
    <n v="20000"/>
    <n v="-20000"/>
    <n v="0"/>
  </r>
  <r>
    <x v="16"/>
    <x v="10"/>
    <n v="8005"/>
    <x v="49"/>
    <n v="8021"/>
    <x v="325"/>
    <s v="B.Šoltýsová"/>
    <n v="2000000"/>
    <n v="2000000"/>
    <n v="0"/>
    <n v="1825000"/>
  </r>
  <r>
    <x v="16"/>
    <x v="10"/>
    <n v="8005"/>
    <x v="49"/>
    <n v="8022"/>
    <x v="326"/>
    <s v="B.Šoltýsová"/>
    <n v="50000"/>
    <n v="50000"/>
    <n v="0"/>
    <n v="50000"/>
  </r>
  <r>
    <x v="2"/>
    <x v="11"/>
    <n v="9000"/>
    <x v="50"/>
    <n v="9001"/>
    <x v="327"/>
    <s v="L.Petráš"/>
    <n v="-4000"/>
    <n v="0"/>
    <n v="-4000"/>
    <n v="-4000"/>
  </r>
  <r>
    <x v="2"/>
    <x v="11"/>
    <n v="9001"/>
    <x v="51"/>
    <n v="9101"/>
    <x v="328"/>
    <s v="P.Pálenčík"/>
    <n v="-174000"/>
    <n v="0"/>
    <n v="-174000"/>
    <n v="-298800"/>
  </r>
  <r>
    <x v="2"/>
    <x v="11"/>
    <n v="9001"/>
    <x v="51"/>
    <n v="9102"/>
    <x v="329"/>
    <s v="P.Pálenčík"/>
    <n v="20100"/>
    <n v="218000"/>
    <n v="-197900"/>
    <n v="20100"/>
  </r>
  <r>
    <x v="2"/>
    <x v="11"/>
    <n v="9001"/>
    <x v="51"/>
    <n v="9103"/>
    <x v="330"/>
    <s v="P.Pálenčík"/>
    <n v="-221800"/>
    <n v="0"/>
    <n v="-221800"/>
    <n v="-221800"/>
  </r>
  <r>
    <x v="2"/>
    <x v="11"/>
    <n v="9001"/>
    <x v="51"/>
    <n v="9104"/>
    <x v="331"/>
    <s v="P.Pálenčík"/>
    <n v="-53800"/>
    <n v="233000"/>
    <n v="-286800"/>
    <n v="-53800"/>
  </r>
  <r>
    <x v="2"/>
    <x v="11"/>
    <n v="9001"/>
    <x v="51"/>
    <n v="9105"/>
    <x v="332"/>
    <s v="P.Pálenčík"/>
    <n v="-211600"/>
    <n v="0"/>
    <n v="-211600"/>
    <n v="-211600"/>
  </r>
  <r>
    <x v="2"/>
    <x v="11"/>
    <n v="9001"/>
    <x v="51"/>
    <n v="9106"/>
    <x v="333"/>
    <s v="P.Pálenčík"/>
    <n v="-264100"/>
    <n v="0"/>
    <n v="-264100"/>
    <n v="-264100"/>
  </r>
  <r>
    <x v="2"/>
    <x v="11"/>
    <n v="9001"/>
    <x v="51"/>
    <n v="9107"/>
    <x v="334"/>
    <s v="P.Pálenčík"/>
    <n v="-221800"/>
    <n v="0"/>
    <n v="-221800"/>
    <n v="-221800"/>
  </r>
  <r>
    <x v="2"/>
    <x v="11"/>
    <n v="9001"/>
    <x v="51"/>
    <n v="9108"/>
    <x v="335"/>
    <s v="P.Pálenčík"/>
    <n v="-100400"/>
    <n v="173000"/>
    <n v="-273400"/>
    <n v="-113800"/>
  </r>
  <r>
    <x v="2"/>
    <x v="11"/>
    <n v="9001"/>
    <x v="51"/>
    <n v="9110"/>
    <x v="336"/>
    <s v="P.Pálenčík"/>
    <n v="-193800"/>
    <n v="0"/>
    <n v="-193800"/>
    <n v="-193800"/>
  </r>
  <r>
    <x v="2"/>
    <x v="11"/>
    <n v="9001"/>
    <x v="51"/>
    <n v="9109"/>
    <x v="337"/>
    <s v="J. Kliment"/>
    <n v="-474000"/>
    <n v="0"/>
    <n v="-474000"/>
    <n v="-474000"/>
  </r>
  <r>
    <x v="2"/>
    <x v="11"/>
    <n v="9002"/>
    <x v="52"/>
    <n v="9202"/>
    <x v="338"/>
    <s v="J.Greguš"/>
    <n v="-58000"/>
    <n v="0"/>
    <n v="-58000"/>
    <n v="-60000"/>
  </r>
  <r>
    <x v="2"/>
    <x v="11"/>
    <n v="9002"/>
    <x v="52"/>
    <n v="9203"/>
    <x v="339"/>
    <s v="J.Greguš"/>
    <n v="-23000"/>
    <n v="0"/>
    <n v="-23000"/>
    <n v="-25000"/>
  </r>
  <r>
    <x v="2"/>
    <x v="11"/>
    <n v="9002"/>
    <x v="52"/>
    <n v="9204"/>
    <x v="340"/>
    <s v="J.Greguš"/>
    <n v="-190000"/>
    <n v="0"/>
    <n v="-190000"/>
    <n v="-200000"/>
  </r>
  <r>
    <x v="2"/>
    <x v="11"/>
    <n v="9002"/>
    <x v="52"/>
    <n v="9205"/>
    <x v="341"/>
    <s v="J.Greguš"/>
    <n v="-56000"/>
    <n v="2000"/>
    <n v="-58000"/>
    <n v="-58000"/>
  </r>
  <r>
    <x v="2"/>
    <x v="11"/>
    <n v="9002"/>
    <x v="52"/>
    <n v="9206"/>
    <x v="342"/>
    <s v="J.Greguš"/>
    <n v="-56000"/>
    <n v="2000"/>
    <n v="-58000"/>
    <n v="-58000"/>
  </r>
  <r>
    <x v="2"/>
    <x v="11"/>
    <n v="9002"/>
    <x v="52"/>
    <n v="9208"/>
    <x v="343"/>
    <s v="J.Greguš"/>
    <n v="-56000"/>
    <n v="2000"/>
    <n v="-58000"/>
    <n v="-58000"/>
  </r>
  <r>
    <x v="2"/>
    <x v="11"/>
    <n v="9002"/>
    <x v="52"/>
    <n v="9207"/>
    <x v="344"/>
    <s v="J. Kliment"/>
    <n v="-166697"/>
    <n v="0"/>
    <n v="-166697"/>
    <n v="-166697"/>
  </r>
  <r>
    <x v="2"/>
    <x v="11"/>
    <n v="9003"/>
    <x v="53"/>
    <n v="9301"/>
    <x v="345"/>
    <s v="J.Greguš"/>
    <n v="-19000"/>
    <n v="0"/>
    <n v="-19000"/>
    <n v="-20000"/>
  </r>
  <r>
    <x v="2"/>
    <x v="11"/>
    <n v="9003"/>
    <x v="53"/>
    <n v="9302"/>
    <x v="346"/>
    <s v="J.Greguš"/>
    <n v="-21000"/>
    <n v="0"/>
    <n v="-21000"/>
    <n v="-27000"/>
  </r>
  <r>
    <x v="2"/>
    <x v="11"/>
    <n v="9003"/>
    <x v="53"/>
    <n v="9303"/>
    <x v="347"/>
    <s v="J.Greguš"/>
    <n v="-19000"/>
    <n v="0"/>
    <n v="-19000"/>
    <n v="-20000"/>
  </r>
  <r>
    <x v="2"/>
    <x v="11"/>
    <n v="9003"/>
    <x v="53"/>
    <n v="9304"/>
    <x v="348"/>
    <s v="J.Greguš"/>
    <n v="-8000"/>
    <n v="0"/>
    <n v="-8000"/>
    <n v="-8500"/>
  </r>
  <r>
    <x v="2"/>
    <x v="11"/>
    <n v="9003"/>
    <x v="53"/>
    <n v="9305"/>
    <x v="349"/>
    <s v="J.Greguš"/>
    <n v="-19000"/>
    <n v="0"/>
    <n v="-19000"/>
    <n v="-20000"/>
  </r>
  <r>
    <x v="2"/>
    <x v="11"/>
    <n v="9003"/>
    <x v="54"/>
    <n v="9307"/>
    <x v="350"/>
    <s v="J.Greguš"/>
    <n v="-16000"/>
    <n v="0"/>
    <n v="-16000"/>
    <n v="-27000"/>
  </r>
  <r>
    <x v="2"/>
    <x v="11"/>
    <n v="9003"/>
    <x v="54"/>
    <n v="9308"/>
    <x v="351"/>
    <s v="J.Greguš"/>
    <n v="-19000"/>
    <n v="0"/>
    <n v="-19000"/>
    <n v="-20000"/>
  </r>
  <r>
    <x v="2"/>
    <x v="11"/>
    <n v="9003"/>
    <x v="54"/>
    <n v="9309"/>
    <x v="352"/>
    <s v="J.Greguš"/>
    <n v="-8000"/>
    <n v="0"/>
    <n v="-8000"/>
    <n v="-8500"/>
  </r>
  <r>
    <x v="2"/>
    <x v="11"/>
    <n v="9003"/>
    <x v="54"/>
    <n v="9310"/>
    <x v="353"/>
    <s v="J.Greguš"/>
    <n v="-19000"/>
    <n v="0"/>
    <n v="-19000"/>
    <n v="-20000"/>
  </r>
  <r>
    <x v="2"/>
    <x v="11"/>
    <n v="9003"/>
    <x v="54"/>
    <n v="9312"/>
    <x v="354"/>
    <s v="J.Greguš"/>
    <n v="-19000"/>
    <n v="0"/>
    <n v="-19000"/>
    <n v="-20000"/>
  </r>
  <r>
    <x v="2"/>
    <x v="11"/>
    <n v="9003"/>
    <x v="54"/>
    <n v="9313"/>
    <x v="355"/>
    <s v="J.Greguš"/>
    <n v="-19000"/>
    <n v="0"/>
    <n v="-19000"/>
    <n v="-20000"/>
  </r>
  <r>
    <x v="2"/>
    <x v="11"/>
    <n v="9003"/>
    <x v="54"/>
    <n v="9314"/>
    <x v="356"/>
    <s v="J.Greguš"/>
    <n v="-8500"/>
    <n v="0"/>
    <n v="-8500"/>
    <n v="-10000"/>
  </r>
  <r>
    <x v="2"/>
    <x v="11"/>
    <n v="9003"/>
    <x v="54"/>
    <n v="9315"/>
    <x v="357"/>
    <s v="J.Greguš"/>
    <n v="-9000"/>
    <n v="0"/>
    <n v="-9000"/>
    <n v="-10000"/>
  </r>
  <r>
    <x v="2"/>
    <x v="11"/>
    <n v="9003"/>
    <x v="55"/>
    <n v="9316"/>
    <x v="358"/>
    <s v="J.Greguš"/>
    <n v="-22000"/>
    <n v="0"/>
    <n v="-22000"/>
    <n v="-27000"/>
  </r>
  <r>
    <x v="2"/>
    <x v="11"/>
    <n v="9003"/>
    <x v="55"/>
    <n v="9317"/>
    <x v="359"/>
    <s v="J.Greguš"/>
    <n v="-21000"/>
    <n v="0"/>
    <n v="-21000"/>
    <n v="-27000"/>
  </r>
  <r>
    <x v="2"/>
    <x v="11"/>
    <n v="9003"/>
    <x v="55"/>
    <n v="9318"/>
    <x v="360"/>
    <s v="J.Greguš"/>
    <n v="-26000"/>
    <n v="0"/>
    <n v="-26000"/>
    <n v="-27000"/>
  </r>
  <r>
    <x v="2"/>
    <x v="11"/>
    <n v="9003"/>
    <x v="55"/>
    <n v="9319"/>
    <x v="361"/>
    <s v="J.Greguš"/>
    <n v="-5000"/>
    <n v="20000"/>
    <n v="-25000"/>
    <n v="-35500"/>
  </r>
  <r>
    <x v="2"/>
    <x v="11"/>
    <n v="9003"/>
    <x v="55"/>
    <n v="9320"/>
    <x v="362"/>
    <s v="J.Greguš"/>
    <n v="-13000"/>
    <n v="0"/>
    <n v="-13000"/>
    <n v="-27000"/>
  </r>
  <r>
    <x v="2"/>
    <x v="11"/>
    <n v="9003"/>
    <x v="55"/>
    <n v="9321"/>
    <x v="363"/>
    <s v="J.Greguš"/>
    <n v="-8000"/>
    <n v="0"/>
    <n v="-8000"/>
    <n v="-8500"/>
  </r>
  <r>
    <x v="2"/>
    <x v="11"/>
    <n v="9003"/>
    <x v="55"/>
    <n v="9322"/>
    <x v="364"/>
    <s v="J.Greguš"/>
    <n v="-23000"/>
    <n v="0"/>
    <n v="-23000"/>
    <n v="-25000"/>
  </r>
  <r>
    <x v="2"/>
    <x v="11"/>
    <n v="9003"/>
    <x v="55"/>
    <n v="9323"/>
    <x v="365"/>
    <s v="J.Greguš"/>
    <n v="-21000"/>
    <n v="0"/>
    <n v="-21000"/>
    <n v="-27000"/>
  </r>
  <r>
    <x v="2"/>
    <x v="11"/>
    <n v="9003"/>
    <x v="55"/>
    <n v="9324"/>
    <x v="366"/>
    <s v="J.Greguš"/>
    <n v="-24000"/>
    <n v="0"/>
    <n v="-24000"/>
    <n v="-27000"/>
  </r>
  <r>
    <x v="2"/>
    <x v="11"/>
    <n v="9003"/>
    <x v="55"/>
    <n v="9325"/>
    <x v="367"/>
    <s v="J.Greguš"/>
    <n v="-40000"/>
    <n v="0"/>
    <n v="-40000"/>
    <n v="-27000"/>
  </r>
  <r>
    <x v="2"/>
    <x v="11"/>
    <n v="9003"/>
    <x v="56"/>
    <n v="9326"/>
    <x v="368"/>
    <s v="J.Greguš"/>
    <n v="-25900"/>
    <n v="0"/>
    <n v="-25900"/>
    <n v="-27000"/>
  </r>
  <r>
    <x v="2"/>
    <x v="11"/>
    <n v="9003"/>
    <x v="56"/>
    <n v="9327"/>
    <x v="369"/>
    <s v="J.Greguš"/>
    <n v="-21000"/>
    <n v="0"/>
    <n v="-21000"/>
    <n v="-27000"/>
  </r>
  <r>
    <x v="2"/>
    <x v="11"/>
    <n v="9003"/>
    <x v="56"/>
    <n v="9328"/>
    <x v="370"/>
    <s v="J.Greguš"/>
    <n v="-100000"/>
    <n v="0"/>
    <n v="-100000"/>
    <n v="-110000"/>
  </r>
  <r>
    <x v="2"/>
    <x v="11"/>
    <n v="9003"/>
    <x v="56"/>
    <n v="9329"/>
    <x v="371"/>
    <s v="J.Greguš"/>
    <n v="-20000"/>
    <n v="0"/>
    <n v="-20000"/>
    <n v="-27000"/>
  </r>
  <r>
    <x v="2"/>
    <x v="11"/>
    <n v="9003"/>
    <x v="56"/>
    <n v="9330"/>
    <x v="372"/>
    <s v="J.Greguš"/>
    <n v="-8500"/>
    <n v="0"/>
    <n v="-8500"/>
    <n v="-10000"/>
  </r>
  <r>
    <x v="2"/>
    <x v="11"/>
    <n v="9003"/>
    <x v="56"/>
    <n v="9331"/>
    <x v="373"/>
    <s v="J.Greguš"/>
    <n v="-21000"/>
    <n v="0"/>
    <n v="-21000"/>
    <n v="-27000"/>
  </r>
  <r>
    <x v="2"/>
    <x v="11"/>
    <n v="9003"/>
    <x v="56"/>
    <n v="9332"/>
    <x v="374"/>
    <s v="J.Greguš"/>
    <n v="-21000"/>
    <n v="0"/>
    <n v="-21000"/>
    <n v="-27000"/>
  </r>
  <r>
    <x v="2"/>
    <x v="11"/>
    <n v="9003"/>
    <x v="57"/>
    <n v="9334"/>
    <x v="375"/>
    <s v="J.Greguš"/>
    <n v="-26000"/>
    <n v="0"/>
    <n v="-26000"/>
    <n v="-35000"/>
  </r>
  <r>
    <x v="2"/>
    <x v="11"/>
    <n v="9003"/>
    <x v="57"/>
    <n v="9335"/>
    <x v="376"/>
    <s v="J.Greguš"/>
    <n v="-3500"/>
    <n v="0"/>
    <n v="-3500"/>
    <n v="-8500"/>
  </r>
  <r>
    <x v="2"/>
    <x v="11"/>
    <n v="9003"/>
    <x v="57"/>
    <n v="9336"/>
    <x v="377"/>
    <s v="J.Greguš"/>
    <n v="-8000"/>
    <n v="20000"/>
    <n v="-28000"/>
    <n v="-30000"/>
  </r>
  <r>
    <x v="2"/>
    <x v="11"/>
    <n v="9003"/>
    <x v="57"/>
    <n v="9341"/>
    <x v="378"/>
    <s v="J.Greguš"/>
    <n v="-21000"/>
    <n v="0"/>
    <n v="-21000"/>
    <n v="-27000"/>
  </r>
  <r>
    <x v="2"/>
    <x v="11"/>
    <n v="9003"/>
    <x v="57"/>
    <n v="9342"/>
    <x v="379"/>
    <s v="J.Greguš"/>
    <n v="-25000"/>
    <n v="0"/>
    <n v="-25000"/>
    <n v="-27000"/>
  </r>
  <r>
    <x v="2"/>
    <x v="11"/>
    <n v="9003"/>
    <x v="57"/>
    <n v="9343"/>
    <x v="380"/>
    <s v="J.Greguš"/>
    <n v="-33000"/>
    <n v="0"/>
    <n v="-33000"/>
    <n v="-35500"/>
  </r>
  <r>
    <x v="2"/>
    <x v="11"/>
    <n v="9003"/>
    <x v="57"/>
    <n v="9344"/>
    <x v="381"/>
    <s v="J.Greguš"/>
    <n v="-25000"/>
    <n v="0"/>
    <n v="-25000"/>
    <n v="-27000"/>
  </r>
  <r>
    <x v="2"/>
    <x v="11"/>
    <n v="9003"/>
    <x v="58"/>
    <n v="9345"/>
    <x v="382"/>
    <s v="J.Greguš"/>
    <n v="-21000"/>
    <n v="0"/>
    <n v="-21000"/>
    <n v="-23000"/>
  </r>
  <r>
    <x v="2"/>
    <x v="11"/>
    <n v="9003"/>
    <x v="59"/>
    <n v="9347"/>
    <x v="383"/>
    <s v="J.Greguš"/>
    <n v="-9000"/>
    <n v="0"/>
    <n v="-9000"/>
    <n v="-10000"/>
  </r>
  <r>
    <x v="2"/>
    <x v="11"/>
    <n v="9003"/>
    <x v="60"/>
    <n v="9348"/>
    <x v="384"/>
    <s v="J.Greguš"/>
    <n v="-2000"/>
    <n v="0"/>
    <n v="-2000"/>
    <n v="-3500"/>
  </r>
  <r>
    <x v="2"/>
    <x v="11"/>
    <n v="9003"/>
    <x v="60"/>
    <n v="9349"/>
    <x v="385"/>
    <s v="J.Greguš"/>
    <n v="-8000"/>
    <n v="0"/>
    <n v="-8000"/>
    <n v="-8500"/>
  </r>
  <r>
    <x v="2"/>
    <x v="11"/>
    <n v="9003"/>
    <x v="60"/>
    <n v="9350"/>
    <x v="386"/>
    <s v="J.Greguš"/>
    <n v="-21000"/>
    <n v="0"/>
    <n v="-21000"/>
    <n v="-8500"/>
  </r>
  <r>
    <x v="2"/>
    <x v="11"/>
    <n v="9003"/>
    <x v="60"/>
    <n v="9351"/>
    <x v="387"/>
    <s v="J.Greguš"/>
    <n v="0"/>
    <n v="0"/>
    <n v="0"/>
    <n v="-27000"/>
  </r>
  <r>
    <x v="2"/>
    <x v="11"/>
    <n v="9003"/>
    <x v="60"/>
    <n v="9353"/>
    <x v="388"/>
    <s v="J.Greguš"/>
    <n v="-19000"/>
    <n v="0"/>
    <n v="-19000"/>
    <n v="-20000"/>
  </r>
  <r>
    <x v="2"/>
    <x v="11"/>
    <n v="9003"/>
    <x v="60"/>
    <n v="9354"/>
    <x v="389"/>
    <s v="J.Greguš"/>
    <n v="-9000"/>
    <n v="0"/>
    <n v="-9000"/>
    <n v="-10000"/>
  </r>
  <r>
    <x v="2"/>
    <x v="11"/>
    <n v="9003"/>
    <x v="60"/>
    <n v="9355"/>
    <x v="390"/>
    <s v="J.Greguš"/>
    <n v="-24000"/>
    <n v="0"/>
    <n v="-24000"/>
    <n v="-27000"/>
  </r>
  <r>
    <x v="1"/>
    <x v="11"/>
    <n v="9003"/>
    <x v="61"/>
    <m/>
    <x v="391"/>
    <s v="J.Greguš"/>
    <n v="-1800"/>
    <n v="0"/>
    <n v="-1800"/>
    <m/>
  </r>
  <r>
    <x v="2"/>
    <x v="11"/>
    <n v="9003"/>
    <x v="61"/>
    <n v="9357"/>
    <x v="392"/>
    <s v="J.Greguš"/>
    <n v="-8000"/>
    <n v="0"/>
    <n v="-8000"/>
    <n v="-3500"/>
  </r>
  <r>
    <x v="2"/>
    <x v="11"/>
    <n v="9003"/>
    <x v="61"/>
    <n v="9358"/>
    <x v="393"/>
    <s v="J.Greguš"/>
    <n v="-7500"/>
    <n v="0"/>
    <n v="-7500"/>
    <n v="-8500"/>
  </r>
  <r>
    <x v="2"/>
    <x v="11"/>
    <n v="9003"/>
    <x v="61"/>
    <n v="9359"/>
    <x v="394"/>
    <s v="J.Greguš"/>
    <n v="-16000"/>
    <n v="0"/>
    <n v="-16000"/>
    <n v="-8500"/>
  </r>
  <r>
    <x v="2"/>
    <x v="11"/>
    <n v="9003"/>
    <x v="61"/>
    <n v="9360"/>
    <x v="395"/>
    <s v="J.Greguš"/>
    <n v="-21000"/>
    <n v="0"/>
    <n v="-21000"/>
    <n v="-27000"/>
  </r>
  <r>
    <x v="2"/>
    <x v="11"/>
    <n v="9003"/>
    <x v="61"/>
    <n v="9362"/>
    <x v="396"/>
    <s v="J.Greguš"/>
    <n v="-19000"/>
    <n v="0"/>
    <n v="-19000"/>
    <n v="-20000"/>
  </r>
  <r>
    <x v="1"/>
    <x v="11"/>
    <n v="9003"/>
    <x v="61"/>
    <n v="9362"/>
    <x v="397"/>
    <s v="J.Greguš"/>
    <n v="-21000"/>
    <n v="0"/>
    <n v="-21000"/>
    <n v="-27000"/>
  </r>
  <r>
    <x v="2"/>
    <x v="11"/>
    <n v="9005"/>
    <x v="62"/>
    <n v="9120"/>
    <x v="398"/>
    <s v="J.Greguš"/>
    <n v="-60000"/>
    <n v="0"/>
    <n v="-60000"/>
    <n v="-75000"/>
  </r>
  <r>
    <x v="2"/>
    <x v="11"/>
    <n v="9005"/>
    <x v="62"/>
    <n v="9121"/>
    <x v="399"/>
    <s v="J.Greguš"/>
    <n v="-54691"/>
    <n v="0"/>
    <n v="-54691"/>
    <n v="-54691.000000000007"/>
  </r>
  <r>
    <x v="2"/>
    <x v="11"/>
    <n v="9005"/>
    <x v="62"/>
    <n v="9122"/>
    <x v="400"/>
    <s v="J.Greguš"/>
    <n v="-26000"/>
    <n v="0"/>
    <n v="-26000"/>
    <n v="-28000"/>
  </r>
  <r>
    <x v="2"/>
    <x v="11"/>
    <n v="9005"/>
    <x v="62"/>
    <n v="9123"/>
    <x v="401"/>
    <s v="J.Greguš"/>
    <n v="-38000"/>
    <n v="0"/>
    <n v="-38000"/>
    <n v="-40000"/>
  </r>
  <r>
    <x v="2"/>
    <x v="11"/>
    <n v="9005"/>
    <x v="62"/>
    <n v="9124"/>
    <x v="402"/>
    <s v="J.Greguš"/>
    <n v="-28875"/>
    <n v="125"/>
    <n v="-29000"/>
    <n v="-29875"/>
  </r>
  <r>
    <x v="2"/>
    <x v="11"/>
    <n v="9005"/>
    <x v="62"/>
    <n v="9125"/>
    <x v="403"/>
    <s v="J.Greguš"/>
    <n v="-14000"/>
    <n v="0"/>
    <n v="-14000"/>
    <n v="-15000"/>
  </r>
  <r>
    <x v="2"/>
    <x v="11"/>
    <n v="9005"/>
    <x v="62"/>
    <n v="9126"/>
    <x v="404"/>
    <s v="J.Greguš"/>
    <n v="-37875"/>
    <n v="125"/>
    <n v="-38000"/>
    <n v="-39875"/>
  </r>
  <r>
    <x v="2"/>
    <x v="11"/>
    <n v="9005"/>
    <x v="62"/>
    <n v="9127"/>
    <x v="405"/>
    <s v="J.Greguš"/>
    <n v="-37875"/>
    <n v="125"/>
    <n v="-38000"/>
    <n v="-39875"/>
  </r>
  <r>
    <x v="2"/>
    <x v="11"/>
    <n v="9005"/>
    <x v="62"/>
    <n v="9128"/>
    <x v="406"/>
    <s v="J.Greguš"/>
    <n v="-37875"/>
    <n v="125"/>
    <n v="-38000"/>
    <n v="-39875"/>
  </r>
  <r>
    <x v="2"/>
    <x v="11"/>
    <n v="9006"/>
    <x v="63"/>
    <n v="9130"/>
    <x v="407"/>
    <s v="G.Štípalová"/>
    <n v="-248948"/>
    <n v="0"/>
    <n v="-248948"/>
    <n v="-248947.99999999997"/>
  </r>
  <r>
    <x v="2"/>
    <x v="11"/>
    <n v="9006"/>
    <x v="63"/>
    <n v="9131"/>
    <x v="408"/>
    <s v="G.Štípalová"/>
    <n v="-8788"/>
    <n v="0"/>
    <n v="-8788"/>
    <n v="-8787.9999999999982"/>
  </r>
  <r>
    <x v="2"/>
    <x v="11"/>
    <n v="9006"/>
    <x v="52"/>
    <n v="9133"/>
    <x v="409"/>
    <s v="J.Greguš"/>
    <n v="-8000"/>
    <n v="0"/>
    <n v="-8000"/>
    <n v="-8000"/>
  </r>
  <r>
    <x v="2"/>
    <x v="11"/>
    <n v="9006"/>
    <x v="64"/>
    <n v="9135"/>
    <x v="410"/>
    <s v="J.Greguš"/>
    <n v="-6000"/>
    <n v="0"/>
    <n v="-6000"/>
    <n v="-6000"/>
  </r>
  <r>
    <x v="1"/>
    <x v="11"/>
    <n v="9006"/>
    <x v="64"/>
    <m/>
    <x v="411"/>
    <s v="MUDr.Malovič"/>
    <n v="-15200"/>
    <n v="0"/>
    <n v="-15200"/>
    <n v="-15200"/>
  </r>
  <r>
    <x v="2"/>
    <x v="11"/>
    <n v="9006"/>
    <x v="64"/>
    <n v="9136"/>
    <x v="412"/>
    <s v="J.Greguš"/>
    <n v="-33000"/>
    <n v="0"/>
    <n v="-33000"/>
    <n v="-33000"/>
  </r>
  <r>
    <x v="2"/>
    <x v="11"/>
    <n v="9006"/>
    <x v="64"/>
    <n v="9137"/>
    <x v="413"/>
    <s v="J.Greguš"/>
    <n v="-60000"/>
    <n v="0"/>
    <n v="-60000"/>
    <n v="-6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Kontingenčná tabuľka5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compact="0" compactData="0" gridDropZones="1" multipleFieldFilters="0">
  <location ref="A4:F503" firstHeaderRow="1" firstDataRow="2" firstDataCol="3"/>
  <pivotFields count="11">
    <pivotField compact="0" outline="0" showAll="0"/>
    <pivotField axis="axisRow" compact="0" outline="0" showAll="0">
      <items count="15">
        <item x="0"/>
        <item m="1" x="13"/>
        <item x="8"/>
        <item x="4"/>
        <item x="5"/>
        <item x="6"/>
        <item x="1"/>
        <item x="2"/>
        <item x="3"/>
        <item x="9"/>
        <item x="10"/>
        <item x="11"/>
        <item m="1" x="12"/>
        <item x="7"/>
        <item t="default"/>
      </items>
    </pivotField>
    <pivotField compact="0" outline="0" showAll="0"/>
    <pivotField axis="axisRow" compact="0" outline="0" showAll="0">
      <items count="85">
        <item x="10"/>
        <item x="27"/>
        <item m="1" x="76"/>
        <item m="1" x="73"/>
        <item x="40"/>
        <item x="47"/>
        <item m="1" x="70"/>
        <item x="39"/>
        <item x="22"/>
        <item x="43"/>
        <item m="1" x="79"/>
        <item m="1" x="68"/>
        <item m="1" x="80"/>
        <item m="1" x="81"/>
        <item x="20"/>
        <item x="19"/>
        <item m="1" x="77"/>
        <item x="38"/>
        <item x="50"/>
        <item m="1" x="66"/>
        <item x="0"/>
        <item x="31"/>
        <item m="1" x="71"/>
        <item x="35"/>
        <item x="12"/>
        <item x="32"/>
        <item x="1"/>
        <item m="1" x="69"/>
        <item x="48"/>
        <item x="51"/>
        <item x="52"/>
        <item x="3"/>
        <item x="2"/>
        <item x="44"/>
        <item x="4"/>
        <item m="1" x="72"/>
        <item m="1" x="83"/>
        <item x="5"/>
        <item x="11"/>
        <item x="6"/>
        <item x="64"/>
        <item m="1" x="67"/>
        <item x="53"/>
        <item x="54"/>
        <item x="55"/>
        <item x="56"/>
        <item x="57"/>
        <item x="58"/>
        <item x="59"/>
        <item x="60"/>
        <item x="61"/>
        <item x="7"/>
        <item x="9"/>
        <item x="41"/>
        <item x="42"/>
        <item m="1" x="74"/>
        <item x="17"/>
        <item x="49"/>
        <item x="45"/>
        <item x="46"/>
        <item x="18"/>
        <item x="8"/>
        <item x="13"/>
        <item x="14"/>
        <item m="1" x="75"/>
        <item m="1" x="65"/>
        <item m="1" x="82"/>
        <item x="16"/>
        <item x="62"/>
        <item x="23"/>
        <item x="25"/>
        <item x="24"/>
        <item x="33"/>
        <item x="34"/>
        <item x="36"/>
        <item m="1" x="78"/>
        <item x="15"/>
        <item x="21"/>
        <item x="26"/>
        <item x="28"/>
        <item x="29"/>
        <item x="30"/>
        <item x="37"/>
        <item x="63"/>
        <item t="default"/>
      </items>
    </pivotField>
    <pivotField compact="0" outline="0" showAll="0"/>
    <pivotField axis="axisRow" compact="0" outline="0" showAll="0">
      <items count="732">
        <item x="300"/>
        <item x="301"/>
        <item x="332"/>
        <item x="330"/>
        <item x="329"/>
        <item x="334"/>
        <item x="335"/>
        <item x="336"/>
        <item x="333"/>
        <item x="331"/>
        <item x="337"/>
        <item x="328"/>
        <item x="170"/>
        <item m="1" x="574"/>
        <item m="1" x="590"/>
        <item x="58"/>
        <item x="95"/>
        <item x="410"/>
        <item m="1" x="579"/>
        <item x="409"/>
        <item x="19"/>
        <item x="175"/>
        <item m="1" x="531"/>
        <item x="96"/>
        <item m="1" x="683"/>
        <item m="1" x="451"/>
        <item m="1" x="461"/>
        <item m="1" x="474"/>
        <item m="1" x="480"/>
        <item m="1" x="488"/>
        <item m="1" x="705"/>
        <item m="1" x="725"/>
        <item m="1" x="431"/>
        <item m="1" x="445"/>
        <item m="1" x="462"/>
        <item m="1" x="482"/>
        <item m="1" x="493"/>
        <item m="1" x="520"/>
        <item x="196"/>
        <item x="198"/>
        <item x="207"/>
        <item x="208"/>
        <item x="209"/>
        <item x="210"/>
        <item x="211"/>
        <item x="212"/>
        <item x="213"/>
        <item x="214"/>
        <item x="215"/>
        <item x="216"/>
        <item x="199"/>
        <item x="217"/>
        <item x="218"/>
        <item x="219"/>
        <item x="220"/>
        <item x="221"/>
        <item x="222"/>
        <item x="223"/>
        <item x="224"/>
        <item x="225"/>
        <item x="226"/>
        <item x="200"/>
        <item x="227"/>
        <item x="228"/>
        <item x="229"/>
        <item x="230"/>
        <item x="231"/>
        <item x="232"/>
        <item x="233"/>
        <item x="234"/>
        <item x="235"/>
        <item x="236"/>
        <item x="201"/>
        <item x="237"/>
        <item x="238"/>
        <item x="239"/>
        <item x="240"/>
        <item x="241"/>
        <item x="242"/>
        <item x="243"/>
        <item x="244"/>
        <item x="245"/>
        <item x="246"/>
        <item x="202"/>
        <item x="247"/>
        <item x="248"/>
        <item x="249"/>
        <item x="250"/>
        <item x="251"/>
        <item x="252"/>
        <item x="253"/>
        <item x="254"/>
        <item x="255"/>
        <item x="256"/>
        <item x="203"/>
        <item x="257"/>
        <item x="204"/>
        <item x="205"/>
        <item x="206"/>
        <item m="1" x="722"/>
        <item m="1" x="417"/>
        <item m="1" x="724"/>
        <item m="1" x="726"/>
        <item m="1" x="729"/>
        <item m="1" x="415"/>
        <item m="1" x="418"/>
        <item m="1" x="419"/>
        <item m="1" x="420"/>
        <item m="1" x="421"/>
        <item m="1" x="708"/>
        <item m="1" x="433"/>
        <item m="1" x="465"/>
        <item m="1" x="495"/>
        <item m="1" x="536"/>
        <item m="1" x="600"/>
        <item m="1" x="639"/>
        <item m="1" x="673"/>
        <item x="283"/>
        <item x="67"/>
        <item m="1" x="635"/>
        <item m="1" x="453"/>
        <item m="1" x="640"/>
        <item x="286"/>
        <item x="117"/>
        <item x="118"/>
        <item x="119"/>
        <item x="120"/>
        <item m="1" x="637"/>
        <item m="1" x="712"/>
        <item m="1" x="467"/>
        <item m="1" x="548"/>
        <item m="1" x="643"/>
        <item m="1" x="716"/>
        <item m="1" x="473"/>
        <item m="1" x="562"/>
        <item m="1" x="646"/>
        <item m="1" x="541"/>
        <item m="1" x="530"/>
        <item m="1" x="554"/>
        <item m="1" x="571"/>
        <item m="1" x="581"/>
        <item m="1" x="542"/>
        <item m="1" x="543"/>
        <item m="1" x="544"/>
        <item m="1" x="546"/>
        <item m="1" x="549"/>
        <item m="1" x="550"/>
        <item m="1" x="551"/>
        <item m="1" x="552"/>
        <item m="1" x="458"/>
        <item x="259"/>
        <item x="261"/>
        <item x="262"/>
        <item x="260"/>
        <item m="1" x="644"/>
        <item x="302"/>
        <item x="303"/>
        <item m="1" x="684"/>
        <item m="1" x="538"/>
        <item m="1" x="576"/>
        <item m="1" x="627"/>
        <item m="1" x="518"/>
        <item x="317"/>
        <item x="318"/>
        <item m="1" x="634"/>
        <item x="192"/>
        <item x="307"/>
        <item m="1" x="597"/>
        <item m="1" x="718"/>
        <item m="1" x="519"/>
        <item m="1" x="631"/>
        <item m="1" x="484"/>
        <item m="1" x="700"/>
        <item m="1" x="728"/>
        <item m="1" x="509"/>
        <item x="81"/>
        <item m="1" x="685"/>
        <item m="1" x="698"/>
        <item x="74"/>
        <item x="76"/>
        <item x="82"/>
        <item x="83"/>
        <item m="1" x="611"/>
        <item x="84"/>
        <item x="85"/>
        <item x="86"/>
        <item x="71"/>
        <item m="1" x="570"/>
        <item x="92"/>
        <item m="1" x="721"/>
        <item x="72"/>
        <item x="93"/>
        <item x="87"/>
        <item m="1" x="516"/>
        <item x="88"/>
        <item m="1" x="707"/>
        <item x="89"/>
        <item x="90"/>
        <item x="91"/>
        <item m="1" x="595"/>
        <item m="1" x="589"/>
        <item x="171"/>
        <item x="172"/>
        <item x="97"/>
        <item m="1" x="547"/>
        <item x="64"/>
        <item x="327"/>
        <item m="1" x="504"/>
        <item x="3"/>
        <item x="7"/>
        <item m="1" x="715"/>
        <item x="2"/>
        <item x="1"/>
        <item x="8"/>
        <item x="9"/>
        <item x="10"/>
        <item x="258"/>
        <item m="1" x="524"/>
        <item x="285"/>
        <item x="287"/>
        <item x="297"/>
        <item x="298"/>
        <item x="16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288"/>
        <item x="289"/>
        <item x="290"/>
        <item m="1" x="608"/>
        <item x="291"/>
        <item m="1" x="448"/>
        <item x="11"/>
        <item x="12"/>
        <item x="13"/>
        <item x="14"/>
        <item x="15"/>
        <item m="1" x="651"/>
        <item x="292"/>
        <item x="293"/>
        <item x="294"/>
        <item x="101"/>
        <item x="173"/>
        <item m="1" x="497"/>
        <item x="102"/>
        <item x="176"/>
        <item x="167"/>
        <item x="26"/>
        <item x="98"/>
        <item x="174"/>
        <item x="5"/>
        <item x="321"/>
        <item x="320"/>
        <item x="322"/>
        <item x="70"/>
        <item x="193"/>
        <item x="163"/>
        <item m="1" x="662"/>
        <item x="308"/>
        <item x="309"/>
        <item x="69"/>
        <item m="1" x="505"/>
        <item m="1" x="449"/>
        <item x="103"/>
        <item x="60"/>
        <item x="61"/>
        <item x="18"/>
        <item x="20"/>
        <item x="16"/>
        <item x="17"/>
        <item x="22"/>
        <item x="23"/>
        <item x="24"/>
        <item x="25"/>
        <item x="28"/>
        <item x="27"/>
        <item x="21"/>
        <item x="31"/>
        <item x="30"/>
        <item x="29"/>
        <item x="33"/>
        <item x="32"/>
        <item x="34"/>
        <item x="35"/>
        <item x="36"/>
        <item x="38"/>
        <item x="37"/>
        <item x="40"/>
        <item x="41"/>
        <item x="42"/>
        <item x="45"/>
        <item x="44"/>
        <item x="48"/>
        <item x="50"/>
        <item x="47"/>
        <item x="49"/>
        <item x="51"/>
        <item x="53"/>
        <item x="55"/>
        <item x="54"/>
        <item x="57"/>
        <item m="1" x="523"/>
        <item m="1" x="713"/>
        <item x="66"/>
        <item x="295"/>
        <item x="43"/>
        <item x="6"/>
        <item m="1" x="591"/>
        <item x="312"/>
        <item x="162"/>
        <item m="1" x="596"/>
        <item m="1" x="425"/>
        <item x="39"/>
        <item x="158"/>
        <item x="161"/>
        <item x="159"/>
        <item x="160"/>
        <item x="155"/>
        <item x="156"/>
        <item x="157"/>
        <item m="1" x="432"/>
        <item x="63"/>
        <item x="105"/>
        <item x="99"/>
        <item m="1" x="703"/>
        <item m="1" x="692"/>
        <item m="1" x="693"/>
        <item m="1" x="695"/>
        <item m="1" x="614"/>
        <item m="1" x="706"/>
        <item m="1" x="710"/>
        <item x="4"/>
        <item x="407"/>
        <item m="1" x="456"/>
        <item x="408"/>
        <item x="296"/>
        <item x="284"/>
        <item m="1" x="618"/>
        <item x="124"/>
        <item x="122"/>
        <item x="127"/>
        <item x="125"/>
        <item m="1" x="667"/>
        <item x="126"/>
        <item x="123"/>
        <item x="121"/>
        <item x="412"/>
        <item x="413"/>
        <item m="1" x="454"/>
        <item x="195"/>
        <item m="1" x="660"/>
        <item m="1" x="537"/>
        <item x="305"/>
        <item x="306"/>
        <item x="164"/>
        <item m="1" x="690"/>
        <item m="1" x="563"/>
        <item m="1" x="648"/>
        <item m="1" x="606"/>
        <item x="348"/>
        <item m="1" x="466"/>
        <item m="1" x="575"/>
        <item m="1" x="430"/>
        <item m="1" x="441"/>
        <item m="1" x="598"/>
        <item m="1" x="623"/>
        <item m="1" x="704"/>
        <item m="1" x="521"/>
        <item m="1" x="622"/>
        <item m="1" x="586"/>
        <item m="1" x="701"/>
        <item m="1" x="699"/>
        <item m="1" x="489"/>
        <item m="1" x="492"/>
        <item m="1" x="696"/>
        <item m="1" x="624"/>
        <item m="1" x="510"/>
        <item m="1" x="426"/>
        <item m="1" x="702"/>
        <item m="1" x="672"/>
        <item m="1" x="499"/>
        <item m="1" x="714"/>
        <item m="1" x="435"/>
        <item m="1" x="527"/>
        <item m="1" x="486"/>
        <item x="370"/>
        <item m="1" x="452"/>
        <item x="372"/>
        <item x="376"/>
        <item m="1" x="697"/>
        <item m="1" x="680"/>
        <item m="1" x="730"/>
        <item m="1" x="669"/>
        <item m="1" x="626"/>
        <item m="1" x="477"/>
        <item m="1" x="511"/>
        <item m="1" x="681"/>
        <item m="1" x="628"/>
        <item m="1" x="688"/>
        <item x="382"/>
        <item x="46"/>
        <item x="166"/>
        <item x="177"/>
        <item x="299"/>
        <item x="68"/>
        <item x="104"/>
        <item x="100"/>
        <item m="1" x="515"/>
        <item m="1" x="436"/>
        <item m="1" x="645"/>
        <item x="150"/>
        <item m="1" x="529"/>
        <item m="1" x="464"/>
        <item m="1" x="476"/>
        <item m="1" x="656"/>
        <item m="1" x="534"/>
        <item m="1" x="535"/>
        <item m="1" x="663"/>
        <item m="1" x="670"/>
        <item m="1" x="641"/>
        <item m="1" x="592"/>
        <item m="1" x="602"/>
        <item m="1" x="587"/>
        <item m="1" x="500"/>
        <item m="1" x="723"/>
        <item x="139"/>
        <item x="140"/>
        <item x="145"/>
        <item x="144"/>
        <item x="138"/>
        <item m="1" x="443"/>
        <item m="1" x="424"/>
        <item m="1" x="677"/>
        <item m="1" x="719"/>
        <item x="141"/>
        <item x="142"/>
        <item x="143"/>
        <item m="1" x="647"/>
        <item m="1" x="545"/>
        <item m="1" x="455"/>
        <item m="1" x="720"/>
        <item m="1" x="594"/>
        <item m="1" x="512"/>
        <item m="1" x="585"/>
        <item m="1" x="478"/>
        <item m="1" x="605"/>
        <item m="1" x="429"/>
        <item x="344"/>
        <item x="323"/>
        <item x="304"/>
        <item m="1" x="653"/>
        <item m="1" x="439"/>
        <item x="324"/>
        <item m="1" x="460"/>
        <item x="325"/>
        <item x="326"/>
        <item x="197"/>
        <item x="168"/>
        <item m="1" x="434"/>
        <item x="310"/>
        <item x="311"/>
        <item x="191"/>
        <item m="1" x="487"/>
        <item m="1" x="528"/>
        <item m="1" x="533"/>
        <item m="1" x="539"/>
        <item m="1" x="557"/>
        <item m="1" x="566"/>
        <item m="1" x="572"/>
        <item m="1" x="577"/>
        <item m="1" x="583"/>
        <item m="1" x="588"/>
        <item m="1" x="593"/>
        <item m="1" x="491"/>
        <item m="1" x="540"/>
        <item m="1" x="559"/>
        <item m="1" x="567"/>
        <item m="1" x="502"/>
        <item m="1" x="517"/>
        <item m="1" x="526"/>
        <item m="1" x="532"/>
        <item m="1" x="558"/>
        <item m="1" x="573"/>
        <item m="1" x="584"/>
        <item m="1" x="665"/>
        <item x="52"/>
        <item m="1" x="501"/>
        <item m="1" x="560"/>
        <item m="1" x="513"/>
        <item m="1" x="686"/>
        <item m="1" x="490"/>
        <item m="1" x="469"/>
        <item m="1" x="508"/>
        <item x="384"/>
        <item m="1" x="565"/>
        <item m="1" x="416"/>
        <item m="1" x="620"/>
        <item m="1" x="564"/>
        <item m="1" x="654"/>
        <item m="1" x="599"/>
        <item m="1" x="438"/>
        <item m="1" x="649"/>
        <item x="391"/>
        <item m="1" x="506"/>
        <item m="1" x="609"/>
        <item x="404"/>
        <item x="405"/>
        <item x="406"/>
        <item m="1" x="671"/>
        <item m="1" x="674"/>
        <item m="1" x="633"/>
        <item m="1" x="475"/>
        <item x="399"/>
        <item m="1" x="682"/>
        <item x="56"/>
        <item x="154"/>
        <item m="1" x="442"/>
        <item m="1" x="507"/>
        <item x="94"/>
        <item m="1" x="446"/>
        <item x="411"/>
        <item x="169"/>
        <item m="1" x="642"/>
        <item x="338"/>
        <item m="1" x="479"/>
        <item x="340"/>
        <item m="1" x="666"/>
        <item m="1" x="471"/>
        <item m="1" x="711"/>
        <item m="1" x="664"/>
        <item m="1" x="638"/>
        <item m="1" x="625"/>
        <item m="1" x="632"/>
        <item x="349"/>
        <item m="1" x="603"/>
        <item m="1" x="661"/>
        <item m="1" x="727"/>
        <item m="1" x="437"/>
        <item m="1" x="503"/>
        <item m="1" x="619"/>
        <item m="1" x="621"/>
        <item x="356"/>
        <item x="357"/>
        <item m="1" x="717"/>
        <item m="1" x="498"/>
        <item m="1" x="659"/>
        <item m="1" x="601"/>
        <item m="1" x="485"/>
        <item m="1" x="440"/>
        <item x="364"/>
        <item x="365"/>
        <item m="1" x="655"/>
        <item x="368"/>
        <item m="1" x="553"/>
        <item m="1" x="427"/>
        <item m="1" x="678"/>
        <item m="1" x="444"/>
        <item x="374"/>
        <item m="1" x="679"/>
        <item m="1" x="617"/>
        <item m="1" x="689"/>
        <item m="1" x="580"/>
        <item m="1" x="636"/>
        <item m="1" x="613"/>
        <item x="378"/>
        <item m="1" x="525"/>
        <item x="380"/>
        <item m="1" x="604"/>
        <item m="1" x="463"/>
        <item m="1" x="657"/>
        <item m="1" x="483"/>
        <item m="1" x="615"/>
        <item m="1" x="496"/>
        <item m="1" x="650"/>
        <item m="1" x="578"/>
        <item m="1" x="555"/>
        <item m="1" x="459"/>
        <item m="1" x="607"/>
        <item m="1" x="676"/>
        <item m="1" x="468"/>
        <item m="1" x="422"/>
        <item m="1" x="494"/>
        <item x="396"/>
        <item m="1" x="457"/>
        <item m="1" x="629"/>
        <item m="1" x="668"/>
        <item m="1" x="514"/>
        <item m="1" x="522"/>
        <item m="1" x="556"/>
        <item m="1" x="481"/>
        <item x="59"/>
        <item x="62"/>
        <item x="65"/>
        <item m="1" x="472"/>
        <item m="1" x="709"/>
        <item x="194"/>
        <item m="1" x="652"/>
        <item m="1" x="447"/>
        <item m="1" x="582"/>
        <item m="1" x="561"/>
        <item x="339"/>
        <item x="341"/>
        <item x="342"/>
        <item x="343"/>
        <item x="345"/>
        <item m="1" x="569"/>
        <item x="347"/>
        <item x="350"/>
        <item x="351"/>
        <item x="352"/>
        <item x="353"/>
        <item x="354"/>
        <item x="355"/>
        <item x="358"/>
        <item x="359"/>
        <item x="360"/>
        <item x="361"/>
        <item x="362"/>
        <item x="363"/>
        <item m="1" x="694"/>
        <item x="367"/>
        <item x="369"/>
        <item x="371"/>
        <item x="373"/>
        <item x="375"/>
        <item x="377"/>
        <item m="1" x="658"/>
        <item m="1" x="568"/>
        <item m="1" x="470"/>
        <item x="379"/>
        <item x="381"/>
        <item x="383"/>
        <item m="1" x="612"/>
        <item m="1" x="675"/>
        <item x="387"/>
        <item m="1" x="450"/>
        <item x="389"/>
        <item x="390"/>
        <item x="392"/>
        <item x="393"/>
        <item m="1" x="428"/>
        <item x="395"/>
        <item x="397"/>
        <item x="398"/>
        <item m="1" x="423"/>
        <item x="401"/>
        <item x="402"/>
        <item x="403"/>
        <item m="1" x="610"/>
        <item m="1" x="691"/>
        <item x="146"/>
        <item x="0"/>
        <item m="1" x="687"/>
        <item x="73"/>
        <item x="75"/>
        <item x="77"/>
        <item x="78"/>
        <item x="79"/>
        <item x="80"/>
        <item x="128"/>
        <item x="129"/>
        <item x="130"/>
        <item x="131"/>
        <item x="132"/>
        <item x="133"/>
        <item x="134"/>
        <item x="135"/>
        <item x="136"/>
        <item x="137"/>
        <item x="147"/>
        <item x="148"/>
        <item x="149"/>
        <item m="1" x="414"/>
        <item x="151"/>
        <item x="152"/>
        <item x="153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m="1" x="630"/>
        <item x="189"/>
        <item x="190"/>
        <item m="1" x="616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313"/>
        <item x="314"/>
        <item x="315"/>
        <item x="316"/>
        <item x="346"/>
        <item x="366"/>
        <item x="385"/>
        <item x="386"/>
        <item x="388"/>
        <item x="394"/>
        <item x="400"/>
        <item x="319"/>
        <item t="default"/>
      </items>
    </pivotField>
    <pivotField compact="0" outline="0" showAll="0"/>
    <pivotField dataField="1" compact="0" numFmtId="3" outline="0" showAll="0"/>
    <pivotField dataField="1" compact="0" outline="0" showAll="0"/>
    <pivotField dataField="1" compact="0" outline="0" showAll="0"/>
    <pivotField compact="0" numFmtId="3" outline="0" showAll="0"/>
  </pivotFields>
  <rowFields count="3">
    <field x="1"/>
    <field x="3"/>
    <field x="5"/>
  </rowFields>
  <rowItems count="498">
    <i>
      <x/>
      <x v="20"/>
      <x v="208"/>
    </i>
    <i r="2">
      <x v="209"/>
    </i>
    <i r="2">
      <x v="211"/>
    </i>
    <i r="2">
      <x v="212"/>
    </i>
    <i r="2">
      <x v="213"/>
    </i>
    <i r="2">
      <x v="214"/>
    </i>
    <i r="2">
      <x v="215"/>
    </i>
    <i r="2">
      <x v="258"/>
    </i>
    <i r="2">
      <x v="314"/>
    </i>
    <i r="2">
      <x v="339"/>
    </i>
    <i r="2">
      <x v="659"/>
    </i>
    <i t="default" r="1">
      <x v="20"/>
    </i>
    <i r="1">
      <x v="26"/>
      <x v="240"/>
    </i>
    <i r="2">
      <x v="241"/>
    </i>
    <i r="2">
      <x v="242"/>
    </i>
    <i r="2">
      <x v="243"/>
    </i>
    <i r="2">
      <x v="244"/>
    </i>
    <i t="default" r="1">
      <x v="26"/>
    </i>
    <i r="1">
      <x v="31"/>
      <x v="15"/>
    </i>
    <i r="2">
      <x v="598"/>
    </i>
    <i t="default" r="1">
      <x v="31"/>
    </i>
    <i r="1">
      <x v="32"/>
      <x v="20"/>
    </i>
    <i r="2">
      <x v="255"/>
    </i>
    <i r="2">
      <x v="274"/>
    </i>
    <i r="2">
      <x v="275"/>
    </i>
    <i r="2">
      <x v="276"/>
    </i>
    <i r="2">
      <x v="277"/>
    </i>
    <i r="2">
      <x v="278"/>
    </i>
    <i r="2">
      <x v="279"/>
    </i>
    <i r="2">
      <x v="280"/>
    </i>
    <i r="2">
      <x v="281"/>
    </i>
    <i r="2">
      <x v="282"/>
    </i>
    <i r="2">
      <x v="283"/>
    </i>
    <i r="2">
      <x v="284"/>
    </i>
    <i r="2">
      <x v="285"/>
    </i>
    <i r="2">
      <x v="286"/>
    </i>
    <i r="2">
      <x v="287"/>
    </i>
    <i r="2">
      <x v="288"/>
    </i>
    <i r="2">
      <x v="289"/>
    </i>
    <i r="2">
      <x v="290"/>
    </i>
    <i r="2">
      <x v="291"/>
    </i>
    <i r="2">
      <x v="292"/>
    </i>
    <i r="2">
      <x v="293"/>
    </i>
    <i r="2">
      <x v="294"/>
    </i>
    <i r="2">
      <x v="295"/>
    </i>
    <i r="2">
      <x v="296"/>
    </i>
    <i r="2">
      <x v="297"/>
    </i>
    <i r="2">
      <x v="298"/>
    </i>
    <i r="2">
      <x v="299"/>
    </i>
    <i r="2">
      <x v="300"/>
    </i>
    <i r="2">
      <x v="301"/>
    </i>
    <i r="2">
      <x v="302"/>
    </i>
    <i r="2">
      <x v="303"/>
    </i>
    <i r="2">
      <x v="304"/>
    </i>
    <i r="2">
      <x v="305"/>
    </i>
    <i r="2">
      <x v="306"/>
    </i>
    <i r="2">
      <x v="307"/>
    </i>
    <i r="2">
      <x v="308"/>
    </i>
    <i r="2">
      <x v="313"/>
    </i>
    <i r="2">
      <x v="320"/>
    </i>
    <i r="2">
      <x v="408"/>
    </i>
    <i r="2">
      <x v="493"/>
    </i>
    <i r="2">
      <x v="522"/>
    </i>
    <i t="default" r="1">
      <x v="32"/>
    </i>
    <i r="1">
      <x v="34"/>
      <x v="272"/>
    </i>
    <i r="2">
      <x v="273"/>
    </i>
    <i t="default" r="1">
      <x v="34"/>
    </i>
    <i r="1">
      <x v="37"/>
      <x v="329"/>
    </i>
    <i r="2">
      <x v="599"/>
    </i>
    <i t="default" r="1">
      <x v="37"/>
    </i>
    <i r="1">
      <x v="39"/>
      <x v="20"/>
    </i>
    <i r="2">
      <x v="408"/>
    </i>
    <i r="2">
      <x v="493"/>
    </i>
    <i r="2">
      <x v="522"/>
    </i>
    <i t="default" r="1">
      <x v="39"/>
    </i>
    <i r="1">
      <x v="51"/>
      <x v="118"/>
    </i>
    <i r="2">
      <x v="205"/>
    </i>
    <i r="2">
      <x v="262"/>
    </i>
    <i r="2">
      <x v="268"/>
    </i>
    <i r="2">
      <x v="311"/>
    </i>
    <i r="2">
      <x v="412"/>
    </i>
    <i r="2">
      <x v="600"/>
    </i>
    <i t="default" r="1">
      <x v="51"/>
    </i>
    <i r="1">
      <x v="61"/>
      <x v="175"/>
    </i>
    <i r="2">
      <x v="178"/>
    </i>
    <i r="2">
      <x v="179"/>
    </i>
    <i r="2">
      <x v="180"/>
    </i>
    <i r="2">
      <x v="181"/>
    </i>
    <i r="2">
      <x v="183"/>
    </i>
    <i r="2">
      <x v="184"/>
    </i>
    <i r="2">
      <x v="185"/>
    </i>
    <i r="2">
      <x v="186"/>
    </i>
    <i r="2">
      <x v="188"/>
    </i>
    <i r="2">
      <x v="190"/>
    </i>
    <i r="2">
      <x v="191"/>
    </i>
    <i r="2">
      <x v="192"/>
    </i>
    <i r="2">
      <x v="194"/>
    </i>
    <i r="2">
      <x v="196"/>
    </i>
    <i r="2">
      <x v="197"/>
    </i>
    <i r="2">
      <x v="198"/>
    </i>
    <i r="2">
      <x v="661"/>
    </i>
    <i r="2">
      <x v="662"/>
    </i>
    <i r="2">
      <x v="663"/>
    </i>
    <i r="2">
      <x v="664"/>
    </i>
    <i r="2">
      <x v="665"/>
    </i>
    <i r="2">
      <x v="666"/>
    </i>
    <i t="default" r="1">
      <x v="61"/>
    </i>
    <i t="default">
      <x/>
    </i>
    <i>
      <x v="2"/>
      <x v="4"/>
      <x v="457"/>
    </i>
    <i t="default" r="1">
      <x v="4"/>
    </i>
    <i r="1">
      <x v="7"/>
      <x v="155"/>
    </i>
    <i r="2">
      <x v="156"/>
    </i>
    <i t="default" r="1">
      <x v="7"/>
    </i>
    <i r="1">
      <x v="17"/>
      <x/>
    </i>
    <i r="2">
      <x v="1"/>
    </i>
    <i t="default" r="1">
      <x v="17"/>
    </i>
    <i r="1">
      <x v="53"/>
      <x v="360"/>
    </i>
    <i t="default" r="1">
      <x v="53"/>
    </i>
    <i r="1">
      <x v="54"/>
      <x v="361"/>
    </i>
    <i t="default" r="1">
      <x v="54"/>
    </i>
    <i t="default">
      <x v="2"/>
    </i>
    <i>
      <x v="3"/>
      <x v="24"/>
      <x v="223"/>
    </i>
    <i r="2">
      <x v="224"/>
    </i>
    <i r="2">
      <x v="225"/>
    </i>
    <i r="2">
      <x v="226"/>
    </i>
    <i r="2">
      <x v="227"/>
    </i>
    <i r="2">
      <x v="228"/>
    </i>
    <i r="2">
      <x v="229"/>
    </i>
    <i r="2">
      <x v="230"/>
    </i>
    <i r="2">
      <x v="231"/>
    </i>
    <i r="2">
      <x v="232"/>
    </i>
    <i r="2">
      <x v="233"/>
    </i>
    <i t="default" r="1">
      <x v="24"/>
    </i>
    <i r="1">
      <x v="62"/>
      <x v="123"/>
    </i>
    <i r="2">
      <x v="124"/>
    </i>
    <i r="2">
      <x v="125"/>
    </i>
    <i r="2">
      <x v="126"/>
    </i>
    <i t="default" r="1">
      <x v="62"/>
    </i>
    <i r="1">
      <x v="63"/>
      <x v="346"/>
    </i>
    <i r="2">
      <x v="347"/>
    </i>
    <i r="2">
      <x v="348"/>
    </i>
    <i r="2">
      <x v="349"/>
    </i>
    <i r="2">
      <x v="351"/>
    </i>
    <i r="2">
      <x v="352"/>
    </i>
    <i r="2">
      <x v="353"/>
    </i>
    <i t="default" r="1">
      <x v="63"/>
    </i>
    <i r="1">
      <x v="67"/>
      <x v="523"/>
    </i>
    <i t="default" r="1">
      <x v="67"/>
    </i>
    <i r="1">
      <x v="76"/>
      <x v="418"/>
    </i>
    <i r="2">
      <x v="433"/>
    </i>
    <i r="2">
      <x v="434"/>
    </i>
    <i r="2">
      <x v="435"/>
    </i>
    <i r="2">
      <x v="436"/>
    </i>
    <i r="2">
      <x v="437"/>
    </i>
    <i r="2">
      <x v="442"/>
    </i>
    <i r="2">
      <x v="443"/>
    </i>
    <i r="2">
      <x v="444"/>
    </i>
    <i r="2">
      <x v="658"/>
    </i>
    <i r="2">
      <x v="667"/>
    </i>
    <i r="2">
      <x v="668"/>
    </i>
    <i r="2">
      <x v="669"/>
    </i>
    <i r="2">
      <x v="670"/>
    </i>
    <i r="2">
      <x v="671"/>
    </i>
    <i r="2">
      <x v="672"/>
    </i>
    <i r="2">
      <x v="673"/>
    </i>
    <i r="2">
      <x v="674"/>
    </i>
    <i r="2">
      <x v="675"/>
    </i>
    <i r="2">
      <x v="676"/>
    </i>
    <i r="2">
      <x v="677"/>
    </i>
    <i r="2">
      <x v="678"/>
    </i>
    <i r="2">
      <x v="679"/>
    </i>
    <i r="2">
      <x v="681"/>
    </i>
    <i r="2">
      <x v="682"/>
    </i>
    <i r="2">
      <x v="683"/>
    </i>
    <i t="default" r="1">
      <x v="76"/>
    </i>
    <i t="default">
      <x v="3"/>
    </i>
    <i>
      <x v="4"/>
      <x v="8"/>
      <x v="38"/>
    </i>
    <i r="2">
      <x v="165"/>
    </i>
    <i r="2">
      <x v="263"/>
    </i>
    <i r="2">
      <x v="357"/>
    </i>
    <i r="2">
      <x v="464"/>
    </i>
    <i r="2">
      <x v="469"/>
    </i>
    <i r="2">
      <x v="603"/>
    </i>
    <i t="default" r="1">
      <x v="8"/>
    </i>
    <i r="1">
      <x v="14"/>
      <x v="21"/>
    </i>
    <i r="2">
      <x v="253"/>
    </i>
    <i r="2">
      <x v="410"/>
    </i>
    <i t="default" r="1">
      <x v="14"/>
    </i>
    <i r="1">
      <x v="15"/>
      <x v="201"/>
    </i>
    <i r="2">
      <x v="202"/>
    </i>
    <i r="2">
      <x v="250"/>
    </i>
    <i r="2">
      <x v="257"/>
    </i>
    <i t="default" r="1">
      <x v="15"/>
    </i>
    <i r="1">
      <x v="56"/>
      <x v="321"/>
    </i>
    <i r="2">
      <x v="322"/>
    </i>
    <i r="2">
      <x v="323"/>
    </i>
    <i r="2">
      <x v="324"/>
    </i>
    <i r="2">
      <x v="325"/>
    </i>
    <i r="2">
      <x v="326"/>
    </i>
    <i r="2">
      <x v="327"/>
    </i>
    <i t="default" r="1">
      <x v="56"/>
    </i>
    <i r="1">
      <x v="60"/>
      <x v="12"/>
    </i>
    <i r="2">
      <x v="222"/>
    </i>
    <i r="2">
      <x v="254"/>
    </i>
    <i r="2">
      <x v="264"/>
    </i>
    <i r="2">
      <x v="317"/>
    </i>
    <i r="2">
      <x v="362"/>
    </i>
    <i r="2">
      <x v="409"/>
    </i>
    <i r="2">
      <x v="465"/>
    </i>
    <i r="2">
      <x v="529"/>
    </i>
    <i t="default" r="1">
      <x v="60"/>
    </i>
    <i r="1">
      <x v="69"/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 t="default" r="1">
      <x v="69"/>
    </i>
    <i r="1">
      <x v="70"/>
      <x v="699"/>
    </i>
    <i r="2">
      <x v="700"/>
    </i>
    <i r="2">
      <x v="701"/>
    </i>
    <i r="2">
      <x v="702"/>
    </i>
    <i r="2">
      <x v="703"/>
    </i>
    <i r="2">
      <x v="704"/>
    </i>
    <i r="2">
      <x v="705"/>
    </i>
    <i r="2">
      <x v="706"/>
    </i>
    <i r="2">
      <x v="707"/>
    </i>
    <i r="2">
      <x v="708"/>
    </i>
    <i r="2">
      <x v="709"/>
    </i>
    <i r="2">
      <x v="710"/>
    </i>
    <i r="2">
      <x v="711"/>
    </i>
    <i r="2">
      <x v="712"/>
    </i>
    <i r="2">
      <x v="713"/>
    </i>
    <i r="2">
      <x v="714"/>
    </i>
    <i r="2">
      <x v="715"/>
    </i>
    <i r="2">
      <x v="716"/>
    </i>
    <i r="2">
      <x v="717"/>
    </i>
    <i r="2">
      <x v="718"/>
    </i>
    <i t="default" r="1">
      <x v="70"/>
    </i>
    <i r="1">
      <x v="71"/>
      <x v="150"/>
    </i>
    <i r="2">
      <x v="151"/>
    </i>
    <i r="2">
      <x v="152"/>
    </i>
    <i r="2">
      <x v="153"/>
    </i>
    <i r="2">
      <x v="216"/>
    </i>
    <i t="default" r="1">
      <x v="71"/>
    </i>
    <i r="1">
      <x v="77"/>
      <x v="684"/>
    </i>
    <i r="2">
      <x v="685"/>
    </i>
    <i r="2">
      <x v="686"/>
    </i>
    <i r="2">
      <x v="687"/>
    </i>
    <i r="2">
      <x v="688"/>
    </i>
    <i r="2">
      <x v="689"/>
    </i>
    <i r="2">
      <x v="690"/>
    </i>
    <i r="2">
      <x v="691"/>
    </i>
    <i r="2">
      <x v="692"/>
    </i>
    <i r="2">
      <x v="693"/>
    </i>
    <i r="2">
      <x v="694"/>
    </i>
    <i r="2">
      <x v="696"/>
    </i>
    <i r="2">
      <x v="697"/>
    </i>
    <i t="default" r="1">
      <x v="77"/>
    </i>
    <i t="default">
      <x v="4"/>
    </i>
    <i>
      <x v="5"/>
      <x v="21"/>
      <x v="234"/>
    </i>
    <i r="2">
      <x v="235"/>
    </i>
    <i r="2">
      <x v="236"/>
    </i>
    <i r="2">
      <x v="238"/>
    </i>
    <i t="default" r="1">
      <x v="21"/>
    </i>
    <i r="1">
      <x v="23"/>
      <x v="220"/>
    </i>
    <i t="default" r="1">
      <x v="23"/>
    </i>
    <i r="1">
      <x v="25"/>
      <x v="246"/>
    </i>
    <i r="2">
      <x v="247"/>
    </i>
    <i r="2">
      <x v="248"/>
    </i>
    <i t="default" r="1">
      <x v="25"/>
    </i>
    <i r="1">
      <x v="72"/>
      <x v="312"/>
    </i>
    <i t="default" r="1">
      <x v="72"/>
    </i>
    <i r="1">
      <x v="73"/>
      <x v="343"/>
    </i>
    <i t="default" r="1">
      <x v="73"/>
    </i>
    <i r="1">
      <x v="74"/>
      <x v="221"/>
    </i>
    <i t="default" r="1">
      <x v="74"/>
    </i>
    <i r="1">
      <x v="78"/>
      <x v="117"/>
    </i>
    <i t="default" r="1">
      <x v="78"/>
    </i>
    <i r="1">
      <x v="79"/>
      <x v="218"/>
    </i>
    <i t="default" r="1">
      <x v="79"/>
    </i>
    <i r="1">
      <x v="80"/>
      <x v="122"/>
    </i>
    <i t="default" r="1">
      <x v="80"/>
    </i>
    <i r="1">
      <x v="81"/>
      <x v="219"/>
    </i>
    <i t="default" r="1">
      <x v="81"/>
    </i>
    <i r="1">
      <x v="82"/>
      <x v="411"/>
    </i>
    <i t="default" r="1">
      <x v="82"/>
    </i>
    <i t="default">
      <x v="5"/>
    </i>
    <i>
      <x v="6"/>
      <x v="52"/>
      <x v="526"/>
    </i>
    <i t="default" r="1">
      <x v="52"/>
    </i>
    <i t="default">
      <x v="6"/>
    </i>
    <i>
      <x v="7"/>
      <x/>
      <x v="16"/>
    </i>
    <i r="2">
      <x v="23"/>
    </i>
    <i r="2">
      <x v="203"/>
    </i>
    <i r="2">
      <x v="249"/>
    </i>
    <i r="2">
      <x v="252"/>
    </i>
    <i r="2">
      <x v="256"/>
    </i>
    <i r="2">
      <x v="271"/>
    </i>
    <i r="2">
      <x v="331"/>
    </i>
    <i r="2">
      <x v="413"/>
    </i>
    <i r="2">
      <x v="414"/>
    </i>
    <i t="default" r="1">
      <x/>
    </i>
    <i t="default">
      <x v="7"/>
    </i>
    <i>
      <x v="8"/>
      <x v="38"/>
      <x v="330"/>
    </i>
    <i t="default" r="1">
      <x v="38"/>
    </i>
    <i t="default">
      <x v="8"/>
    </i>
    <i>
      <x v="9"/>
      <x v="9"/>
      <x v="166"/>
    </i>
    <i t="default" r="1">
      <x v="9"/>
    </i>
    <i r="1">
      <x v="17"/>
      <x v="316"/>
    </i>
    <i t="default" r="1">
      <x v="17"/>
    </i>
    <i r="1">
      <x v="33"/>
      <x v="266"/>
    </i>
    <i r="2">
      <x v="267"/>
    </i>
    <i t="default" r="1">
      <x v="33"/>
    </i>
    <i r="1">
      <x v="58"/>
      <x v="467"/>
    </i>
    <i t="default" r="1">
      <x v="58"/>
    </i>
    <i r="1">
      <x v="59"/>
      <x v="468"/>
    </i>
    <i t="default" r="1">
      <x v="59"/>
    </i>
    <i t="default">
      <x v="9"/>
    </i>
    <i>
      <x v="10"/>
      <x v="5"/>
      <x v="162"/>
    </i>
    <i r="2">
      <x v="163"/>
    </i>
    <i r="2">
      <x v="719"/>
    </i>
    <i r="2">
      <x v="720"/>
    </i>
    <i r="2">
      <x v="721"/>
    </i>
    <i r="2">
      <x v="722"/>
    </i>
    <i r="2">
      <x v="730"/>
    </i>
    <i t="default" r="1">
      <x v="5"/>
    </i>
    <i r="1">
      <x v="28"/>
      <x v="166"/>
    </i>
    <i r="2">
      <x v="259"/>
    </i>
    <i r="2">
      <x v="260"/>
    </i>
    <i r="2">
      <x v="261"/>
    </i>
    <i t="default" r="1">
      <x v="28"/>
    </i>
    <i r="1">
      <x v="57"/>
      <x v="456"/>
    </i>
    <i r="2">
      <x v="460"/>
    </i>
    <i r="2">
      <x v="462"/>
    </i>
    <i r="2">
      <x v="463"/>
    </i>
    <i t="default" r="1">
      <x v="57"/>
    </i>
    <i t="default">
      <x v="10"/>
    </i>
    <i>
      <x v="11"/>
      <x v="18"/>
      <x v="206"/>
    </i>
    <i t="default" r="1">
      <x v="18"/>
    </i>
    <i r="1">
      <x v="29"/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t="default" r="1">
      <x v="29"/>
    </i>
    <i r="1">
      <x v="30"/>
      <x v="19"/>
    </i>
    <i r="2">
      <x v="455"/>
    </i>
    <i r="2">
      <x v="531"/>
    </i>
    <i r="2">
      <x v="533"/>
    </i>
    <i r="2">
      <x v="608"/>
    </i>
    <i r="2">
      <x v="609"/>
    </i>
    <i r="2">
      <x v="610"/>
    </i>
    <i r="2">
      <x v="611"/>
    </i>
    <i t="default" r="1">
      <x v="30"/>
    </i>
    <i r="1">
      <x v="40"/>
      <x v="17"/>
    </i>
    <i r="2">
      <x v="354"/>
    </i>
    <i r="2">
      <x v="355"/>
    </i>
    <i r="2">
      <x v="528"/>
    </i>
    <i t="default" r="1">
      <x v="40"/>
    </i>
    <i r="1">
      <x v="42"/>
      <x v="367"/>
    </i>
    <i r="2">
      <x v="541"/>
    </i>
    <i r="2">
      <x v="612"/>
    </i>
    <i r="2">
      <x v="614"/>
    </i>
    <i r="2">
      <x v="723"/>
    </i>
    <i t="default" r="1">
      <x v="42"/>
    </i>
    <i r="1">
      <x v="43"/>
      <x v="549"/>
    </i>
    <i r="2">
      <x v="550"/>
    </i>
    <i r="2">
      <x v="615"/>
    </i>
    <i r="2">
      <x v="616"/>
    </i>
    <i r="2">
      <x v="617"/>
    </i>
    <i r="2">
      <x v="618"/>
    </i>
    <i r="2">
      <x v="619"/>
    </i>
    <i r="2">
      <x v="620"/>
    </i>
    <i t="default" r="1">
      <x v="43"/>
    </i>
    <i r="1">
      <x v="44"/>
      <x v="557"/>
    </i>
    <i r="2">
      <x v="558"/>
    </i>
    <i r="2">
      <x v="621"/>
    </i>
    <i r="2">
      <x v="622"/>
    </i>
    <i r="2">
      <x v="623"/>
    </i>
    <i r="2">
      <x v="624"/>
    </i>
    <i r="2">
      <x v="625"/>
    </i>
    <i r="2">
      <x v="626"/>
    </i>
    <i r="2">
      <x v="628"/>
    </i>
    <i r="2">
      <x v="724"/>
    </i>
    <i t="default" r="1">
      <x v="44"/>
    </i>
    <i r="1">
      <x v="45"/>
      <x v="393"/>
    </i>
    <i r="2">
      <x v="395"/>
    </i>
    <i r="2">
      <x v="560"/>
    </i>
    <i r="2">
      <x v="565"/>
    </i>
    <i r="2">
      <x v="629"/>
    </i>
    <i r="2">
      <x v="630"/>
    </i>
    <i r="2">
      <x v="631"/>
    </i>
    <i t="default" r="1">
      <x v="45"/>
    </i>
    <i r="1">
      <x v="46"/>
      <x v="396"/>
    </i>
    <i r="2">
      <x v="572"/>
    </i>
    <i r="2">
      <x v="574"/>
    </i>
    <i r="2">
      <x v="632"/>
    </i>
    <i r="2">
      <x v="633"/>
    </i>
    <i r="2">
      <x v="637"/>
    </i>
    <i r="2">
      <x v="638"/>
    </i>
    <i t="default" r="1">
      <x v="46"/>
    </i>
    <i r="1">
      <x v="47"/>
      <x v="407"/>
    </i>
    <i t="default" r="1">
      <x v="47"/>
    </i>
    <i r="1">
      <x v="48"/>
      <x v="639"/>
    </i>
    <i t="default" r="1">
      <x v="48"/>
    </i>
    <i r="1">
      <x v="49"/>
      <x v="501"/>
    </i>
    <i r="2">
      <x v="642"/>
    </i>
    <i r="2">
      <x v="644"/>
    </i>
    <i r="2">
      <x v="645"/>
    </i>
    <i r="2">
      <x v="725"/>
    </i>
    <i r="2">
      <x v="726"/>
    </i>
    <i r="2">
      <x v="727"/>
    </i>
    <i t="default" r="1">
      <x v="49"/>
    </i>
    <i r="1">
      <x v="50"/>
      <x v="510"/>
    </i>
    <i r="2">
      <x v="590"/>
    </i>
    <i r="2">
      <x v="646"/>
    </i>
    <i r="2">
      <x v="647"/>
    </i>
    <i r="2">
      <x v="649"/>
    </i>
    <i r="2">
      <x v="650"/>
    </i>
    <i r="2">
      <x v="728"/>
    </i>
    <i t="default" r="1">
      <x v="50"/>
    </i>
    <i r="1">
      <x v="68"/>
      <x v="513"/>
    </i>
    <i r="2">
      <x v="514"/>
    </i>
    <i r="2">
      <x v="515"/>
    </i>
    <i r="2">
      <x v="520"/>
    </i>
    <i r="2">
      <x v="651"/>
    </i>
    <i r="2">
      <x v="653"/>
    </i>
    <i r="2">
      <x v="654"/>
    </i>
    <i r="2">
      <x v="655"/>
    </i>
    <i r="2">
      <x v="729"/>
    </i>
    <i t="default" r="1">
      <x v="68"/>
    </i>
    <i r="1">
      <x v="83"/>
      <x v="340"/>
    </i>
    <i r="2">
      <x v="342"/>
    </i>
    <i t="default" r="1">
      <x v="83"/>
    </i>
    <i t="default">
      <x v="11"/>
    </i>
    <i>
      <x v="13"/>
      <x v="1"/>
      <x v="344"/>
    </i>
    <i t="default" r="1">
      <x v="1"/>
    </i>
    <i t="default">
      <x v="1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Príjmy" fld="8" baseField="1" baseItem="0" numFmtId="4"/>
    <dataField name=" Výdaje" fld="9" baseField="1" baseItem="0" numFmtId="4"/>
    <dataField name="Rozdiel" fld="7" baseField="1" baseItem="0" numFmtId="4"/>
  </dataFields>
  <formats count="18"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1" type="button" dataOnly="0" labelOnly="1" outline="0" axis="axisRow" fieldPosition="0"/>
    </format>
    <format dxfId="14">
      <pivotArea dataOnly="0" labelOnly="1" fieldPosition="0">
        <references count="1">
          <reference field="1" count="0"/>
        </references>
      </pivotArea>
    </format>
    <format dxfId="13">
      <pivotArea dataOnly="0" labelOnly="1" grandRow="1" outline="0" fieldPosition="0"/>
    </format>
    <format dxfId="1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1" type="button" dataOnly="0" labelOnly="1" outline="0" axis="axisRow" fieldPosition="0"/>
    </format>
    <format dxfId="8">
      <pivotArea dataOnly="0" labelOnly="1" fieldPosition="0">
        <references count="1">
          <reference field="1" count="0"/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1" type="button" dataOnly="0" labelOnly="1" outline="0" axis="axisRow" fieldPosition="0"/>
    </format>
    <format dxfId="2">
      <pivotArea dataOnly="0" labelOnly="1" fieldPosition="0">
        <references count="1">
          <reference field="1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62"/>
  <sheetViews>
    <sheetView tabSelected="1" zoomScale="130" zoomScaleNormal="130" zoomScalePageLayoutView="182" workbookViewId="0">
      <selection activeCell="B1" sqref="B1"/>
    </sheetView>
  </sheetViews>
  <sheetFormatPr defaultColWidth="11.44140625" defaultRowHeight="15.6" x14ac:dyDescent="0.3"/>
  <cols>
    <col min="1" max="1" width="3" style="101" customWidth="1"/>
    <col min="2" max="2" width="23" style="101" customWidth="1"/>
    <col min="3" max="3" width="21.109375" style="101" bestFit="1" customWidth="1"/>
    <col min="4" max="4" width="38.77734375" style="101" bestFit="1" customWidth="1"/>
    <col min="5" max="5" width="12.109375" style="138" bestFit="1" customWidth="1"/>
    <col min="6" max="6" width="13.77734375" style="138" customWidth="1"/>
  </cols>
  <sheetData>
    <row r="1" spans="1:8" x14ac:dyDescent="0.3">
      <c r="B1" s="154" t="s">
        <v>720</v>
      </c>
    </row>
    <row r="2" spans="1:8" x14ac:dyDescent="0.3">
      <c r="A2" s="155" t="s">
        <v>682</v>
      </c>
      <c r="B2" s="156"/>
      <c r="C2" s="156"/>
      <c r="D2" s="156"/>
      <c r="E2" s="157" t="s">
        <v>719</v>
      </c>
      <c r="F2" s="157" t="s">
        <v>718</v>
      </c>
    </row>
    <row r="3" spans="1:8" ht="18.600000000000001" thickBot="1" x14ac:dyDescent="0.4">
      <c r="A3" s="100"/>
      <c r="C3" s="102"/>
      <c r="D3" s="102"/>
      <c r="E3" s="103"/>
      <c r="F3" s="103"/>
    </row>
    <row r="4" spans="1:8" x14ac:dyDescent="0.3">
      <c r="B4" s="104" t="s">
        <v>670</v>
      </c>
      <c r="C4" s="105" t="s">
        <v>671</v>
      </c>
      <c r="D4" s="106" t="s">
        <v>692</v>
      </c>
      <c r="E4" s="107">
        <v>-25281</v>
      </c>
      <c r="F4" s="107">
        <v>-1500000</v>
      </c>
    </row>
    <row r="5" spans="1:8" x14ac:dyDescent="0.3">
      <c r="B5" s="108"/>
      <c r="C5" s="109"/>
      <c r="D5" s="110" t="s">
        <v>693</v>
      </c>
      <c r="E5" s="111">
        <v>-297492</v>
      </c>
      <c r="F5" s="111">
        <v>-200000</v>
      </c>
    </row>
    <row r="6" spans="1:8" x14ac:dyDescent="0.3">
      <c r="B6" s="108"/>
      <c r="C6" s="109"/>
      <c r="D6" s="110" t="s">
        <v>686</v>
      </c>
      <c r="E6" s="111"/>
      <c r="F6" s="111">
        <v>-30000</v>
      </c>
    </row>
    <row r="7" spans="1:8" ht="16.2" thickBot="1" x14ac:dyDescent="0.35">
      <c r="B7" s="108"/>
      <c r="C7" s="109"/>
      <c r="D7" s="110" t="s">
        <v>690</v>
      </c>
      <c r="E7" s="112"/>
      <c r="F7" s="112">
        <v>-50000</v>
      </c>
    </row>
    <row r="8" spans="1:8" ht="16.2" thickBot="1" x14ac:dyDescent="0.35">
      <c r="B8" s="113"/>
      <c r="C8" s="114"/>
      <c r="D8" s="115" t="s">
        <v>668</v>
      </c>
      <c r="E8" s="116">
        <f>SUM(E4:E7)</f>
        <v>-322773</v>
      </c>
      <c r="F8" s="116">
        <f>SUM(F4:F7)</f>
        <v>-1780000</v>
      </c>
    </row>
    <row r="9" spans="1:8" ht="16.2" thickBot="1" x14ac:dyDescent="0.35">
      <c r="B9" s="117"/>
      <c r="C9" s="118"/>
      <c r="D9" s="119"/>
      <c r="E9" s="120"/>
      <c r="F9" s="120"/>
    </row>
    <row r="10" spans="1:8" x14ac:dyDescent="0.3">
      <c r="B10" s="104" t="s">
        <v>670</v>
      </c>
      <c r="C10" s="105" t="s">
        <v>672</v>
      </c>
      <c r="D10" s="121" t="s">
        <v>698</v>
      </c>
      <c r="E10" s="107"/>
      <c r="F10" s="107">
        <v>-200000</v>
      </c>
    </row>
    <row r="11" spans="1:8" x14ac:dyDescent="0.3">
      <c r="B11" s="122"/>
      <c r="C11" s="123"/>
      <c r="D11" s="110" t="s">
        <v>695</v>
      </c>
      <c r="E11" s="111"/>
      <c r="F11" s="111">
        <v>-500000</v>
      </c>
    </row>
    <row r="12" spans="1:8" x14ac:dyDescent="0.3">
      <c r="B12" s="122"/>
      <c r="C12" s="123"/>
      <c r="D12" s="124" t="s">
        <v>694</v>
      </c>
      <c r="E12" s="111">
        <v>-47247</v>
      </c>
      <c r="F12" s="111">
        <v>-50000</v>
      </c>
      <c r="G12" s="99"/>
      <c r="H12" s="99"/>
    </row>
    <row r="13" spans="1:8" x14ac:dyDescent="0.3">
      <c r="B13" s="108"/>
      <c r="C13" s="109"/>
      <c r="D13" s="110" t="s">
        <v>686</v>
      </c>
      <c r="E13" s="111"/>
      <c r="F13" s="111">
        <v>-20000</v>
      </c>
      <c r="G13" s="99"/>
      <c r="H13" s="99"/>
    </row>
    <row r="14" spans="1:8" x14ac:dyDescent="0.3">
      <c r="B14" s="122"/>
      <c r="C14" s="123"/>
      <c r="D14" s="124" t="s">
        <v>697</v>
      </c>
      <c r="E14" s="111">
        <v>-27299</v>
      </c>
      <c r="F14" s="111">
        <v>-50000</v>
      </c>
      <c r="G14" s="99"/>
      <c r="H14" s="99"/>
    </row>
    <row r="15" spans="1:8" ht="16.2" thickBot="1" x14ac:dyDescent="0.35">
      <c r="B15" s="122"/>
      <c r="C15" s="123"/>
      <c r="D15" s="124" t="s">
        <v>687</v>
      </c>
      <c r="E15" s="112"/>
      <c r="F15" s="112">
        <v>-35000</v>
      </c>
    </row>
    <row r="16" spans="1:8" ht="16.2" thickBot="1" x14ac:dyDescent="0.35">
      <c r="B16" s="113"/>
      <c r="C16" s="114"/>
      <c r="D16" s="115" t="s">
        <v>668</v>
      </c>
      <c r="E16" s="116">
        <f>SUM(E10:E15)</f>
        <v>-74546</v>
      </c>
      <c r="F16" s="116">
        <f>SUM(F10:F15)</f>
        <v>-855000</v>
      </c>
    </row>
    <row r="17" spans="1:6" ht="16.2" thickBot="1" x14ac:dyDescent="0.35">
      <c r="B17" s="125"/>
      <c r="C17" s="118"/>
      <c r="D17" s="126"/>
      <c r="E17" s="120"/>
      <c r="F17" s="120"/>
    </row>
    <row r="18" spans="1:6" x14ac:dyDescent="0.3">
      <c r="B18" s="104" t="s">
        <v>669</v>
      </c>
      <c r="C18" s="105" t="s">
        <v>675</v>
      </c>
      <c r="D18" s="106" t="s">
        <v>673</v>
      </c>
      <c r="E18" s="107">
        <f>-5720324-50000</f>
        <v>-5770324</v>
      </c>
      <c r="F18" s="107">
        <v>-4500000</v>
      </c>
    </row>
    <row r="19" spans="1:6" x14ac:dyDescent="0.3">
      <c r="B19" s="108"/>
      <c r="C19" s="123"/>
      <c r="D19" s="110" t="s">
        <v>684</v>
      </c>
      <c r="E19" s="111"/>
      <c r="F19" s="111">
        <v>-200000</v>
      </c>
    </row>
    <row r="20" spans="1:6" x14ac:dyDescent="0.3">
      <c r="B20" s="108"/>
      <c r="C20" s="123"/>
      <c r="D20" s="110" t="s">
        <v>699</v>
      </c>
      <c r="E20" s="111">
        <v>-569715</v>
      </c>
      <c r="F20" s="111">
        <v>-800000</v>
      </c>
    </row>
    <row r="21" spans="1:6" ht="16.2" thickBot="1" x14ac:dyDescent="0.35">
      <c r="B21" s="108"/>
      <c r="C21" s="123"/>
      <c r="D21" s="110" t="s">
        <v>689</v>
      </c>
      <c r="E21" s="112">
        <v>-500000</v>
      </c>
      <c r="F21" s="112">
        <v>-750000</v>
      </c>
    </row>
    <row r="22" spans="1:6" ht="16.2" thickBot="1" x14ac:dyDescent="0.35">
      <c r="B22" s="127"/>
      <c r="C22" s="128"/>
      <c r="D22" s="115" t="s">
        <v>668</v>
      </c>
      <c r="E22" s="116">
        <f>SUM(E18:E21)</f>
        <v>-6840039</v>
      </c>
      <c r="F22" s="116">
        <f>SUM(F18:F21)</f>
        <v>-6250000</v>
      </c>
    </row>
    <row r="23" spans="1:6" ht="16.2" thickBot="1" x14ac:dyDescent="0.35">
      <c r="B23" s="118"/>
      <c r="C23" s="118"/>
      <c r="D23" s="118"/>
      <c r="E23" s="120"/>
      <c r="F23" s="120"/>
    </row>
    <row r="24" spans="1:6" x14ac:dyDescent="0.3">
      <c r="B24" s="104" t="s">
        <v>669</v>
      </c>
      <c r="C24" s="105" t="s">
        <v>676</v>
      </c>
      <c r="D24" s="129" t="s">
        <v>674</v>
      </c>
      <c r="E24" s="107">
        <f>-2861814-100000</f>
        <v>-2961814</v>
      </c>
      <c r="F24" s="107">
        <v>-3500000</v>
      </c>
    </row>
    <row r="25" spans="1:6" x14ac:dyDescent="0.3">
      <c r="B25" s="122"/>
      <c r="C25" s="109"/>
      <c r="D25" s="109" t="s">
        <v>706</v>
      </c>
      <c r="E25" s="111">
        <v>-100000</v>
      </c>
      <c r="F25" s="111">
        <v>-100000</v>
      </c>
    </row>
    <row r="26" spans="1:6" x14ac:dyDescent="0.3">
      <c r="B26" s="122"/>
      <c r="C26" s="109"/>
      <c r="D26" s="109" t="s">
        <v>702</v>
      </c>
      <c r="E26" s="111">
        <v>-907950</v>
      </c>
      <c r="F26" s="111">
        <v>-1000000</v>
      </c>
    </row>
    <row r="27" spans="1:6" x14ac:dyDescent="0.3">
      <c r="B27" s="122"/>
      <c r="C27" s="109"/>
      <c r="D27" s="109" t="s">
        <v>701</v>
      </c>
      <c r="E27" s="111"/>
      <c r="F27" s="111">
        <v>-500000</v>
      </c>
    </row>
    <row r="28" spans="1:6" x14ac:dyDescent="0.3">
      <c r="B28" s="122"/>
      <c r="C28" s="109"/>
      <c r="D28" s="109" t="s">
        <v>704</v>
      </c>
      <c r="E28" s="111"/>
      <c r="F28" s="111">
        <v>-500000</v>
      </c>
    </row>
    <row r="29" spans="1:6" ht="16.2" thickBot="1" x14ac:dyDescent="0.35">
      <c r="B29" s="122"/>
      <c r="C29" s="109"/>
      <c r="D29" s="109" t="s">
        <v>705</v>
      </c>
      <c r="E29" s="112"/>
      <c r="F29" s="112">
        <v>-200000</v>
      </c>
    </row>
    <row r="30" spans="1:6" ht="16.2" thickBot="1" x14ac:dyDescent="0.35">
      <c r="B30" s="113"/>
      <c r="C30" s="114"/>
      <c r="D30" s="115" t="s">
        <v>668</v>
      </c>
      <c r="E30" s="116">
        <f>SUM(E24:E29)</f>
        <v>-3969764</v>
      </c>
      <c r="F30" s="116">
        <f>SUM(F24:F29)</f>
        <v>-5800000</v>
      </c>
    </row>
    <row r="31" spans="1:6" x14ac:dyDescent="0.3">
      <c r="A31" s="130"/>
      <c r="B31" s="100"/>
      <c r="C31" s="130"/>
      <c r="D31" s="131"/>
      <c r="E31" s="132"/>
      <c r="F31" s="132"/>
    </row>
    <row r="32" spans="1:6" ht="16.2" thickBot="1" x14ac:dyDescent="0.35">
      <c r="A32" s="130"/>
      <c r="B32" s="100"/>
      <c r="C32" s="130"/>
      <c r="D32" s="133"/>
      <c r="E32" s="134"/>
      <c r="F32" s="134"/>
    </row>
    <row r="33" spans="1:6" ht="16.2" thickBot="1" x14ac:dyDescent="0.35">
      <c r="B33" s="104" t="s">
        <v>669</v>
      </c>
      <c r="C33" s="105" t="s">
        <v>678</v>
      </c>
      <c r="D33" s="129" t="s">
        <v>677</v>
      </c>
      <c r="E33" s="135">
        <v>-350000</v>
      </c>
      <c r="F33" s="135">
        <v>-350000</v>
      </c>
    </row>
    <row r="34" spans="1:6" ht="16.2" thickBot="1" x14ac:dyDescent="0.35">
      <c r="B34" s="113"/>
      <c r="C34" s="114"/>
      <c r="D34" s="115" t="s">
        <v>668</v>
      </c>
      <c r="E34" s="116">
        <f>SUM(E33:E33)</f>
        <v>-350000</v>
      </c>
      <c r="F34" s="116">
        <f>SUM(F33:F33)</f>
        <v>-350000</v>
      </c>
    </row>
    <row r="35" spans="1:6" ht="16.2" thickBot="1" x14ac:dyDescent="0.35">
      <c r="B35" s="136"/>
      <c r="D35" s="137"/>
    </row>
    <row r="36" spans="1:6" s="98" customFormat="1" ht="16.2" thickBot="1" x14ac:dyDescent="0.35">
      <c r="A36" s="101"/>
      <c r="B36" s="101"/>
      <c r="C36" s="101"/>
      <c r="D36" s="139" t="s">
        <v>679</v>
      </c>
      <c r="E36" s="116">
        <f>E8+E16+E22+E30+E34</f>
        <v>-11557122</v>
      </c>
      <c r="F36" s="116">
        <f>F8+F16+F22+F30+F34</f>
        <v>-15035000</v>
      </c>
    </row>
    <row r="37" spans="1:6" s="98" customFormat="1" x14ac:dyDescent="0.3">
      <c r="A37" s="101"/>
      <c r="B37" s="101"/>
      <c r="C37" s="101"/>
      <c r="D37" s="139"/>
      <c r="E37" s="132"/>
      <c r="F37" s="132"/>
    </row>
    <row r="38" spans="1:6" s="98" customFormat="1" x14ac:dyDescent="0.3">
      <c r="A38" s="101"/>
      <c r="B38" s="140" t="s">
        <v>710</v>
      </c>
      <c r="C38" s="141"/>
      <c r="D38" s="140"/>
      <c r="E38" s="142" t="s">
        <v>715</v>
      </c>
      <c r="F38" s="143"/>
    </row>
    <row r="39" spans="1:6" s="98" customFormat="1" x14ac:dyDescent="0.3">
      <c r="A39" s="101"/>
      <c r="B39" s="101"/>
      <c r="C39" s="141"/>
      <c r="D39" s="101"/>
      <c r="E39" s="138"/>
      <c r="F39" s="101"/>
    </row>
    <row r="40" spans="1:6" s="98" customFormat="1" x14ac:dyDescent="0.3">
      <c r="A40" s="101"/>
      <c r="B40" s="101" t="s">
        <v>717</v>
      </c>
      <c r="C40" s="141"/>
      <c r="D40" s="101"/>
      <c r="E40" s="138">
        <v>-161026</v>
      </c>
      <c r="F40" s="101"/>
    </row>
    <row r="41" spans="1:6" s="98" customFormat="1" x14ac:dyDescent="0.3">
      <c r="A41" s="101"/>
      <c r="B41" s="101" t="s">
        <v>713</v>
      </c>
      <c r="C41" s="141"/>
      <c r="D41" s="101"/>
      <c r="E41" s="138">
        <v>-700000</v>
      </c>
      <c r="F41" s="101"/>
    </row>
    <row r="42" spans="1:6" s="98" customFormat="1" x14ac:dyDescent="0.3">
      <c r="A42" s="101"/>
      <c r="B42" s="101" t="s">
        <v>711</v>
      </c>
      <c r="C42" s="141"/>
      <c r="D42" s="101"/>
      <c r="E42" s="138">
        <v>-101865</v>
      </c>
      <c r="F42" s="101"/>
    </row>
    <row r="43" spans="1:6" s="98" customFormat="1" x14ac:dyDescent="0.3">
      <c r="A43" s="101"/>
      <c r="B43" s="101" t="s">
        <v>714</v>
      </c>
      <c r="C43" s="141"/>
      <c r="D43" s="101"/>
      <c r="E43" s="138">
        <v>0</v>
      </c>
      <c r="F43" s="101"/>
    </row>
    <row r="44" spans="1:6" s="98" customFormat="1" ht="16.2" thickBot="1" x14ac:dyDescent="0.35">
      <c r="A44" s="101"/>
      <c r="B44" s="101" t="s">
        <v>716</v>
      </c>
      <c r="C44" s="141"/>
      <c r="D44" s="101"/>
      <c r="E44" s="144">
        <v>-500000</v>
      </c>
      <c r="F44" s="145"/>
    </row>
    <row r="45" spans="1:6" s="98" customFormat="1" x14ac:dyDescent="0.3">
      <c r="A45" s="101"/>
      <c r="B45" s="101"/>
      <c r="C45" s="101"/>
      <c r="D45" s="139"/>
      <c r="E45" s="132">
        <f>SUM(E38:E44)</f>
        <v>-1462891</v>
      </c>
      <c r="F45" s="132" t="s">
        <v>708</v>
      </c>
    </row>
    <row r="46" spans="1:6" s="98" customFormat="1" ht="16.2" thickBot="1" x14ac:dyDescent="0.35">
      <c r="A46" s="101"/>
      <c r="B46" s="101"/>
      <c r="C46" s="101"/>
      <c r="D46" s="139"/>
      <c r="E46" s="132"/>
      <c r="F46" s="132"/>
    </row>
    <row r="47" spans="1:6" s="98" customFormat="1" ht="16.2" thickBot="1" x14ac:dyDescent="0.35">
      <c r="A47" s="101"/>
      <c r="B47" s="101"/>
      <c r="C47" s="101"/>
      <c r="D47" s="146" t="s">
        <v>679</v>
      </c>
      <c r="E47" s="153">
        <f>E45+E36</f>
        <v>-13020013</v>
      </c>
      <c r="F47" s="147">
        <f>+F36</f>
        <v>-15035000</v>
      </c>
    </row>
    <row r="48" spans="1:6" ht="16.2" thickBot="1" x14ac:dyDescent="0.35">
      <c r="A48" s="100" t="s">
        <v>683</v>
      </c>
      <c r="C48" s="102"/>
      <c r="D48" s="102"/>
    </row>
    <row r="49" spans="1:6" x14ac:dyDescent="0.3">
      <c r="B49" s="104" t="s">
        <v>667</v>
      </c>
      <c r="C49" s="105" t="s">
        <v>680</v>
      </c>
      <c r="D49" s="106"/>
      <c r="E49" s="107">
        <v>325925</v>
      </c>
      <c r="F49" s="107">
        <v>900000</v>
      </c>
    </row>
    <row r="50" spans="1:6" x14ac:dyDescent="0.3">
      <c r="B50" s="108" t="s">
        <v>390</v>
      </c>
      <c r="C50" s="148" t="s">
        <v>700</v>
      </c>
      <c r="D50" s="110"/>
      <c r="E50" s="111"/>
      <c r="F50" s="111">
        <v>300000</v>
      </c>
    </row>
    <row r="51" spans="1:6" x14ac:dyDescent="0.3">
      <c r="B51" s="108" t="s">
        <v>390</v>
      </c>
      <c r="C51" s="148" t="s">
        <v>691</v>
      </c>
      <c r="D51" s="110" t="s">
        <v>699</v>
      </c>
      <c r="E51" s="111">
        <v>700000</v>
      </c>
      <c r="F51" s="111">
        <v>1300000</v>
      </c>
    </row>
    <row r="52" spans="1:6" x14ac:dyDescent="0.3">
      <c r="B52" s="108" t="s">
        <v>390</v>
      </c>
      <c r="C52" s="148" t="s">
        <v>688</v>
      </c>
      <c r="D52" s="110" t="s">
        <v>709</v>
      </c>
      <c r="E52" s="111">
        <v>500000</v>
      </c>
      <c r="F52" s="111">
        <v>750000</v>
      </c>
    </row>
    <row r="53" spans="1:6" x14ac:dyDescent="0.3">
      <c r="B53" s="108" t="s">
        <v>556</v>
      </c>
      <c r="C53" s="109"/>
      <c r="D53" s="110" t="s">
        <v>673</v>
      </c>
      <c r="E53" s="111">
        <v>5720324</v>
      </c>
      <c r="F53" s="111">
        <v>4500000</v>
      </c>
    </row>
    <row r="54" spans="1:6" x14ac:dyDescent="0.3">
      <c r="B54" s="108"/>
      <c r="C54" s="109"/>
      <c r="D54" s="110" t="s">
        <v>685</v>
      </c>
      <c r="E54" s="111">
        <v>25281</v>
      </c>
      <c r="F54" s="111">
        <v>1500000</v>
      </c>
    </row>
    <row r="55" spans="1:6" x14ac:dyDescent="0.3">
      <c r="B55" s="108"/>
      <c r="C55" s="109"/>
      <c r="D55" s="110" t="s">
        <v>703</v>
      </c>
      <c r="E55" s="111"/>
      <c r="F55" s="111">
        <v>700000</v>
      </c>
    </row>
    <row r="56" spans="1:6" x14ac:dyDescent="0.3">
      <c r="B56" s="149"/>
      <c r="C56" s="109"/>
      <c r="D56" s="109" t="s">
        <v>674</v>
      </c>
      <c r="E56" s="111">
        <v>2881764</v>
      </c>
      <c r="F56" s="111">
        <v>3500000</v>
      </c>
    </row>
    <row r="57" spans="1:6" x14ac:dyDescent="0.3">
      <c r="B57" s="108"/>
      <c r="C57" s="123"/>
      <c r="D57" s="109" t="s">
        <v>696</v>
      </c>
      <c r="E57" s="111">
        <v>907950</v>
      </c>
      <c r="F57" s="111">
        <v>1000000</v>
      </c>
    </row>
    <row r="58" spans="1:6" x14ac:dyDescent="0.3">
      <c r="B58" s="149" t="s">
        <v>707</v>
      </c>
      <c r="C58" s="150"/>
      <c r="D58" s="151" t="s">
        <v>707</v>
      </c>
      <c r="E58" s="112">
        <f>1958769-E59</f>
        <v>1225705</v>
      </c>
      <c r="F58" s="112">
        <v>585000</v>
      </c>
    </row>
    <row r="59" spans="1:6" ht="16.2" thickBot="1" x14ac:dyDescent="0.35">
      <c r="B59" s="113"/>
      <c r="C59" s="114"/>
      <c r="D59" s="114" t="s">
        <v>712</v>
      </c>
      <c r="E59" s="152">
        <v>733064</v>
      </c>
      <c r="F59" s="152"/>
    </row>
    <row r="60" spans="1:6" ht="16.2" thickBot="1" x14ac:dyDescent="0.35">
      <c r="B60" s="100"/>
      <c r="C60" s="130"/>
      <c r="D60" s="130"/>
      <c r="E60" s="134"/>
      <c r="F60" s="134"/>
    </row>
    <row r="61" spans="1:6" s="98" customFormat="1" ht="16.2" thickBot="1" x14ac:dyDescent="0.35">
      <c r="A61" s="101"/>
      <c r="B61" s="101"/>
      <c r="C61" s="101"/>
      <c r="D61" s="146" t="s">
        <v>681</v>
      </c>
      <c r="E61" s="153">
        <f>SUM(E49:E59)</f>
        <v>13020013</v>
      </c>
      <c r="F61" s="153">
        <f>SUM(F49:F59)</f>
        <v>15035000</v>
      </c>
    </row>
    <row r="62" spans="1:6" s="98" customFormat="1" x14ac:dyDescent="0.3">
      <c r="A62" s="101"/>
      <c r="B62" s="101"/>
      <c r="C62" s="101"/>
      <c r="D62" s="139"/>
      <c r="E62" s="142"/>
      <c r="F62" s="142"/>
    </row>
  </sheetData>
  <sortState xmlns:xlrd2="http://schemas.microsoft.com/office/spreadsheetml/2017/richdata2" ref="D39:E40">
    <sortCondition descending="1" ref="E39:E40"/>
  </sortState>
  <phoneticPr fontId="26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árok13"/>
  <dimension ref="A2:F503"/>
  <sheetViews>
    <sheetView zoomScale="95" zoomScaleNormal="95" zoomScalePageLayoutView="95" workbookViewId="0">
      <selection activeCell="B35" sqref="B35"/>
    </sheetView>
  </sheetViews>
  <sheetFormatPr defaultColWidth="8.77734375" defaultRowHeight="14.4" x14ac:dyDescent="0.3"/>
  <cols>
    <col min="1" max="1" width="35.77734375" bestFit="1" customWidth="1"/>
    <col min="2" max="2" width="40" customWidth="1"/>
    <col min="3" max="3" width="53.77734375" customWidth="1"/>
    <col min="4" max="4" width="10.44140625" customWidth="1"/>
    <col min="5" max="5" width="10.77734375" customWidth="1"/>
    <col min="6" max="6" width="10.44140625" customWidth="1"/>
  </cols>
  <sheetData>
    <row r="2" spans="1:6" x14ac:dyDescent="0.3">
      <c r="C2" s="1"/>
      <c r="D2" s="1"/>
      <c r="E2" s="1"/>
      <c r="F2" s="1"/>
    </row>
    <row r="4" spans="1:6" x14ac:dyDescent="0.3">
      <c r="A4" s="54"/>
      <c r="B4" s="54"/>
      <c r="C4" s="54"/>
      <c r="D4" s="53" t="s">
        <v>0</v>
      </c>
      <c r="E4" s="54"/>
      <c r="F4" s="54"/>
    </row>
    <row r="5" spans="1:6" x14ac:dyDescent="0.3">
      <c r="A5" s="53" t="s">
        <v>1</v>
      </c>
      <c r="B5" s="53" t="s">
        <v>2</v>
      </c>
      <c r="C5" s="53" t="s">
        <v>3</v>
      </c>
      <c r="D5" s="54" t="s">
        <v>4</v>
      </c>
      <c r="E5" s="54" t="s">
        <v>5</v>
      </c>
      <c r="F5" s="54" t="s">
        <v>6</v>
      </c>
    </row>
    <row r="6" spans="1:6" x14ac:dyDescent="0.3">
      <c r="A6" s="54" t="s">
        <v>7</v>
      </c>
      <c r="B6" s="54" t="s">
        <v>8</v>
      </c>
      <c r="C6" s="54" t="s">
        <v>9</v>
      </c>
      <c r="D6" s="55">
        <v>41136</v>
      </c>
      <c r="E6" s="55">
        <v>-49200</v>
      </c>
      <c r="F6" s="55">
        <v>-8064</v>
      </c>
    </row>
    <row r="7" spans="1:6" x14ac:dyDescent="0.3">
      <c r="A7" s="54"/>
      <c r="B7" s="54"/>
      <c r="C7" s="54" t="s">
        <v>10</v>
      </c>
      <c r="D7" s="55">
        <v>0</v>
      </c>
      <c r="E7" s="55">
        <v>-15000</v>
      </c>
      <c r="F7" s="55">
        <v>-15000</v>
      </c>
    </row>
    <row r="8" spans="1:6" x14ac:dyDescent="0.3">
      <c r="A8" s="54"/>
      <c r="B8" s="54"/>
      <c r="C8" s="54" t="s">
        <v>11</v>
      </c>
      <c r="D8" s="55">
        <v>0</v>
      </c>
      <c r="E8" s="55">
        <v>-36000</v>
      </c>
      <c r="F8" s="55">
        <v>-36000</v>
      </c>
    </row>
    <row r="9" spans="1:6" x14ac:dyDescent="0.3">
      <c r="A9" s="54"/>
      <c r="B9" s="54"/>
      <c r="C9" s="54" t="s">
        <v>12</v>
      </c>
      <c r="D9" s="55">
        <v>0</v>
      </c>
      <c r="E9" s="55">
        <v>-34000</v>
      </c>
      <c r="F9" s="55">
        <v>-34000</v>
      </c>
    </row>
    <row r="10" spans="1:6" x14ac:dyDescent="0.3">
      <c r="A10" s="54"/>
      <c r="B10" s="54"/>
      <c r="C10" s="54" t="s">
        <v>13</v>
      </c>
      <c r="D10" s="55">
        <v>0</v>
      </c>
      <c r="E10" s="55">
        <v>-10000</v>
      </c>
      <c r="F10" s="55">
        <v>-10000</v>
      </c>
    </row>
    <row r="11" spans="1:6" x14ac:dyDescent="0.3">
      <c r="A11" s="54"/>
      <c r="B11" s="54"/>
      <c r="C11" s="54" t="s">
        <v>14</v>
      </c>
      <c r="D11" s="55">
        <v>0</v>
      </c>
      <c r="E11" s="55">
        <v>-54000</v>
      </c>
      <c r="F11" s="55">
        <v>-54000</v>
      </c>
    </row>
    <row r="12" spans="1:6" x14ac:dyDescent="0.3">
      <c r="A12" s="54"/>
      <c r="B12" s="54"/>
      <c r="C12" s="54" t="s">
        <v>15</v>
      </c>
      <c r="D12" s="55">
        <v>0</v>
      </c>
      <c r="E12" s="55">
        <v>-50000</v>
      </c>
      <c r="F12" s="55">
        <v>-50000</v>
      </c>
    </row>
    <row r="13" spans="1:6" x14ac:dyDescent="0.3">
      <c r="A13" s="54"/>
      <c r="B13" s="54"/>
      <c r="C13" s="54" t="s">
        <v>16</v>
      </c>
      <c r="D13" s="55">
        <v>0</v>
      </c>
      <c r="E13" s="55">
        <v>-10000</v>
      </c>
      <c r="F13" s="55">
        <v>-10000</v>
      </c>
    </row>
    <row r="14" spans="1:6" x14ac:dyDescent="0.3">
      <c r="A14" s="54"/>
      <c r="B14" s="54"/>
      <c r="C14" s="54" t="s">
        <v>17</v>
      </c>
      <c r="D14" s="55">
        <v>0</v>
      </c>
      <c r="E14" s="55">
        <v>-15000</v>
      </c>
      <c r="F14" s="55">
        <v>-15000</v>
      </c>
    </row>
    <row r="15" spans="1:6" x14ac:dyDescent="0.3">
      <c r="A15" s="54"/>
      <c r="B15" s="54"/>
      <c r="C15" s="54" t="s">
        <v>18</v>
      </c>
      <c r="D15" s="55">
        <v>64000</v>
      </c>
      <c r="E15" s="55">
        <v>0</v>
      </c>
      <c r="F15" s="55">
        <v>64000</v>
      </c>
    </row>
    <row r="16" spans="1:6" x14ac:dyDescent="0.3">
      <c r="A16" s="54"/>
      <c r="B16" s="54"/>
      <c r="C16" s="54" t="s">
        <v>19</v>
      </c>
      <c r="D16" s="55">
        <v>0</v>
      </c>
      <c r="E16" s="55">
        <v>-13200</v>
      </c>
      <c r="F16" s="55">
        <v>-13200</v>
      </c>
    </row>
    <row r="17" spans="1:6" x14ac:dyDescent="0.3">
      <c r="A17" s="54"/>
      <c r="B17" s="54" t="s">
        <v>590</v>
      </c>
      <c r="C17" s="54"/>
      <c r="D17" s="55">
        <v>105136</v>
      </c>
      <c r="E17" s="55">
        <v>-286400</v>
      </c>
      <c r="F17" s="55">
        <v>-181264</v>
      </c>
    </row>
    <row r="18" spans="1:6" x14ac:dyDescent="0.3">
      <c r="A18" s="54"/>
      <c r="B18" s="54" t="s">
        <v>20</v>
      </c>
      <c r="C18" s="54" t="s">
        <v>21</v>
      </c>
      <c r="D18" s="55">
        <v>0</v>
      </c>
      <c r="E18" s="55">
        <v>-22000</v>
      </c>
      <c r="F18" s="55">
        <v>-22000</v>
      </c>
    </row>
    <row r="19" spans="1:6" x14ac:dyDescent="0.3">
      <c r="A19" s="54"/>
      <c r="B19" s="54"/>
      <c r="C19" s="54" t="s">
        <v>22</v>
      </c>
      <c r="D19" s="55">
        <v>0</v>
      </c>
      <c r="E19" s="55">
        <v>-500</v>
      </c>
      <c r="F19" s="55">
        <v>-500</v>
      </c>
    </row>
    <row r="20" spans="1:6" x14ac:dyDescent="0.3">
      <c r="A20" s="54"/>
      <c r="B20" s="54"/>
      <c r="C20" s="54" t="s">
        <v>23</v>
      </c>
      <c r="D20" s="55">
        <v>0</v>
      </c>
      <c r="E20" s="55">
        <v>-1500</v>
      </c>
      <c r="F20" s="55">
        <v>-1500</v>
      </c>
    </row>
    <row r="21" spans="1:6" x14ac:dyDescent="0.3">
      <c r="A21" s="54"/>
      <c r="B21" s="54"/>
      <c r="C21" s="54" t="s">
        <v>24</v>
      </c>
      <c r="D21" s="55">
        <v>0</v>
      </c>
      <c r="E21" s="55">
        <v>-11500</v>
      </c>
      <c r="F21" s="55">
        <v>-11500</v>
      </c>
    </row>
    <row r="22" spans="1:6" x14ac:dyDescent="0.3">
      <c r="A22" s="54"/>
      <c r="B22" s="54"/>
      <c r="C22" s="54" t="s">
        <v>25</v>
      </c>
      <c r="D22" s="55">
        <v>0</v>
      </c>
      <c r="E22" s="55">
        <v>-10500</v>
      </c>
      <c r="F22" s="55">
        <v>-10500</v>
      </c>
    </row>
    <row r="23" spans="1:6" x14ac:dyDescent="0.3">
      <c r="A23" s="54"/>
      <c r="B23" s="54" t="s">
        <v>591</v>
      </c>
      <c r="C23" s="54"/>
      <c r="D23" s="55">
        <v>0</v>
      </c>
      <c r="E23" s="55">
        <v>-46000</v>
      </c>
      <c r="F23" s="55">
        <v>-46000</v>
      </c>
    </row>
    <row r="24" spans="1:6" x14ac:dyDescent="0.3">
      <c r="A24" s="54"/>
      <c r="B24" s="54" t="s">
        <v>26</v>
      </c>
      <c r="C24" s="54" t="s">
        <v>27</v>
      </c>
      <c r="D24" s="55">
        <v>0</v>
      </c>
      <c r="E24" s="55">
        <v>-1009140</v>
      </c>
      <c r="F24" s="55">
        <v>-1009140</v>
      </c>
    </row>
    <row r="25" spans="1:6" x14ac:dyDescent="0.3">
      <c r="A25" s="54"/>
      <c r="B25" s="54"/>
      <c r="C25" s="54" t="s">
        <v>28</v>
      </c>
      <c r="D25" s="55">
        <v>0</v>
      </c>
      <c r="E25" s="55">
        <v>-136208</v>
      </c>
      <c r="F25" s="55">
        <v>-136208</v>
      </c>
    </row>
    <row r="26" spans="1:6" x14ac:dyDescent="0.3">
      <c r="A26" s="54"/>
      <c r="B26" s="54" t="s">
        <v>592</v>
      </c>
      <c r="C26" s="54"/>
      <c r="D26" s="55">
        <v>0</v>
      </c>
      <c r="E26" s="55">
        <v>-1145348</v>
      </c>
      <c r="F26" s="55">
        <v>-1145348</v>
      </c>
    </row>
    <row r="27" spans="1:6" x14ac:dyDescent="0.3">
      <c r="A27" s="54"/>
      <c r="B27" s="54" t="s">
        <v>29</v>
      </c>
      <c r="C27" s="54" t="s">
        <v>30</v>
      </c>
      <c r="D27" s="55">
        <v>0</v>
      </c>
      <c r="E27" s="55">
        <v>-33612.428571428572</v>
      </c>
      <c r="F27" s="55">
        <v>-33612.428571428572</v>
      </c>
    </row>
    <row r="28" spans="1:6" x14ac:dyDescent="0.3">
      <c r="A28" s="54"/>
      <c r="B28" s="54"/>
      <c r="C28" s="54" t="s">
        <v>31</v>
      </c>
      <c r="D28" s="55">
        <v>0</v>
      </c>
      <c r="E28" s="55">
        <v>-9213.4285714285706</v>
      </c>
      <c r="F28" s="55">
        <v>-9213.4285714285706</v>
      </c>
    </row>
    <row r="29" spans="1:6" x14ac:dyDescent="0.3">
      <c r="A29" s="54"/>
      <c r="B29" s="54"/>
      <c r="C29" s="54" t="s">
        <v>32</v>
      </c>
      <c r="D29" s="55">
        <v>0</v>
      </c>
      <c r="E29" s="55">
        <v>-10779.428571428571</v>
      </c>
      <c r="F29" s="55">
        <v>-10779.428571428571</v>
      </c>
    </row>
    <row r="30" spans="1:6" x14ac:dyDescent="0.3">
      <c r="A30" s="54"/>
      <c r="B30" s="54"/>
      <c r="C30" s="54" t="s">
        <v>33</v>
      </c>
      <c r="D30" s="55">
        <v>0</v>
      </c>
      <c r="E30" s="55">
        <v>-11301.428571428571</v>
      </c>
      <c r="F30" s="55">
        <v>-11301.428571428571</v>
      </c>
    </row>
    <row r="31" spans="1:6" x14ac:dyDescent="0.3">
      <c r="A31" s="54"/>
      <c r="B31" s="54"/>
      <c r="C31" s="54" t="s">
        <v>34</v>
      </c>
      <c r="D31" s="55">
        <v>0</v>
      </c>
      <c r="E31" s="55">
        <v>-11301.428571428571</v>
      </c>
      <c r="F31" s="55">
        <v>-11301.428571428571</v>
      </c>
    </row>
    <row r="32" spans="1:6" x14ac:dyDescent="0.3">
      <c r="A32" s="54"/>
      <c r="B32" s="54"/>
      <c r="C32" s="54" t="s">
        <v>35</v>
      </c>
      <c r="D32" s="55">
        <v>0</v>
      </c>
      <c r="E32" s="55">
        <v>-8739.4285714285706</v>
      </c>
      <c r="F32" s="55">
        <v>-8739.4285714285706</v>
      </c>
    </row>
    <row r="33" spans="1:6" x14ac:dyDescent="0.3">
      <c r="A33" s="54"/>
      <c r="B33" s="54"/>
      <c r="C33" s="54" t="s">
        <v>36</v>
      </c>
      <c r="D33" s="55">
        <v>0</v>
      </c>
      <c r="E33" s="55">
        <v>-12867.428571428571</v>
      </c>
      <c r="F33" s="55">
        <v>-12867.428571428571</v>
      </c>
    </row>
    <row r="34" spans="1:6" x14ac:dyDescent="0.3">
      <c r="A34" s="54"/>
      <c r="B34" s="54"/>
      <c r="C34" s="54" t="s">
        <v>37</v>
      </c>
      <c r="D34" s="55">
        <v>0</v>
      </c>
      <c r="E34" s="55">
        <v>-12345.428571428571</v>
      </c>
      <c r="F34" s="55">
        <v>-12345.428571428571</v>
      </c>
    </row>
    <row r="35" spans="1:6" x14ac:dyDescent="0.3">
      <c r="A35" s="54"/>
      <c r="B35" s="54"/>
      <c r="C35" s="54" t="s">
        <v>38</v>
      </c>
      <c r="D35" s="55">
        <v>0</v>
      </c>
      <c r="E35" s="55">
        <v>-10779.428571428571</v>
      </c>
      <c r="F35" s="55">
        <v>-10779.428571428571</v>
      </c>
    </row>
    <row r="36" spans="1:6" x14ac:dyDescent="0.3">
      <c r="A36" s="54"/>
      <c r="B36" s="54"/>
      <c r="C36" s="54" t="s">
        <v>39</v>
      </c>
      <c r="D36" s="55">
        <v>0</v>
      </c>
      <c r="E36" s="55">
        <v>-13911.428571428571</v>
      </c>
      <c r="F36" s="55">
        <v>-13911.428571428571</v>
      </c>
    </row>
    <row r="37" spans="1:6" x14ac:dyDescent="0.3">
      <c r="A37" s="54"/>
      <c r="B37" s="54"/>
      <c r="C37" s="54" t="s">
        <v>40</v>
      </c>
      <c r="D37" s="55">
        <v>0</v>
      </c>
      <c r="E37" s="55">
        <v>-11823.428571428571</v>
      </c>
      <c r="F37" s="55">
        <v>-11823.428571428571</v>
      </c>
    </row>
    <row r="38" spans="1:6" x14ac:dyDescent="0.3">
      <c r="A38" s="54"/>
      <c r="B38" s="54"/>
      <c r="C38" s="54" t="s">
        <v>41</v>
      </c>
      <c r="D38" s="55">
        <v>0</v>
      </c>
      <c r="E38" s="55">
        <v>-13389.428571428571</v>
      </c>
      <c r="F38" s="55">
        <v>-13389.428571428571</v>
      </c>
    </row>
    <row r="39" spans="1:6" x14ac:dyDescent="0.3">
      <c r="A39" s="54"/>
      <c r="B39" s="54"/>
      <c r="C39" s="54" t="s">
        <v>42</v>
      </c>
      <c r="D39" s="55">
        <v>0</v>
      </c>
      <c r="E39" s="55">
        <v>-11301.428571428571</v>
      </c>
      <c r="F39" s="55">
        <v>-11301.428571428571</v>
      </c>
    </row>
    <row r="40" spans="1:6" x14ac:dyDescent="0.3">
      <c r="A40" s="54"/>
      <c r="B40" s="54"/>
      <c r="C40" s="54" t="s">
        <v>43</v>
      </c>
      <c r="D40" s="55">
        <v>0</v>
      </c>
      <c r="E40" s="55">
        <v>-11823.428571428571</v>
      </c>
      <c r="F40" s="55">
        <v>-11823.428571428571</v>
      </c>
    </row>
    <row r="41" spans="1:6" x14ac:dyDescent="0.3">
      <c r="A41" s="54"/>
      <c r="B41" s="54"/>
      <c r="C41" s="54" t="s">
        <v>44</v>
      </c>
      <c r="D41" s="55">
        <v>0</v>
      </c>
      <c r="E41" s="55">
        <v>-14955.428571428571</v>
      </c>
      <c r="F41" s="55">
        <v>-14955.428571428571</v>
      </c>
    </row>
    <row r="42" spans="1:6" x14ac:dyDescent="0.3">
      <c r="A42" s="54"/>
      <c r="B42" s="54"/>
      <c r="C42" s="54" t="s">
        <v>45</v>
      </c>
      <c r="D42" s="55">
        <v>0</v>
      </c>
      <c r="E42" s="55">
        <v>-10779.428571428571</v>
      </c>
      <c r="F42" s="55">
        <v>-10779.428571428571</v>
      </c>
    </row>
    <row r="43" spans="1:6" x14ac:dyDescent="0.3">
      <c r="A43" s="54"/>
      <c r="B43" s="54"/>
      <c r="C43" s="54" t="s">
        <v>46</v>
      </c>
      <c r="D43" s="55">
        <v>0</v>
      </c>
      <c r="E43" s="55">
        <v>-12345.428571428571</v>
      </c>
      <c r="F43" s="55">
        <v>-12345.428571428571</v>
      </c>
    </row>
    <row r="44" spans="1:6" x14ac:dyDescent="0.3">
      <c r="A44" s="54"/>
      <c r="B44" s="54"/>
      <c r="C44" s="54" t="s">
        <v>47</v>
      </c>
      <c r="D44" s="55">
        <v>0</v>
      </c>
      <c r="E44" s="55">
        <v>-14433.428571428571</v>
      </c>
      <c r="F44" s="55">
        <v>-14433.428571428571</v>
      </c>
    </row>
    <row r="45" spans="1:6" x14ac:dyDescent="0.3">
      <c r="A45" s="54"/>
      <c r="B45" s="54"/>
      <c r="C45" s="54" t="s">
        <v>48</v>
      </c>
      <c r="D45" s="55">
        <v>0</v>
      </c>
      <c r="E45" s="55">
        <v>-14433.428571428571</v>
      </c>
      <c r="F45" s="55">
        <v>-14433.428571428571</v>
      </c>
    </row>
    <row r="46" spans="1:6" x14ac:dyDescent="0.3">
      <c r="A46" s="54"/>
      <c r="B46" s="54"/>
      <c r="C46" s="54" t="s">
        <v>49</v>
      </c>
      <c r="D46" s="55">
        <v>0</v>
      </c>
      <c r="E46" s="55">
        <v>-13911.428571428571</v>
      </c>
      <c r="F46" s="55">
        <v>-13911.428571428571</v>
      </c>
    </row>
    <row r="47" spans="1:6" x14ac:dyDescent="0.3">
      <c r="A47" s="54"/>
      <c r="B47" s="54"/>
      <c r="C47" s="54" t="s">
        <v>50</v>
      </c>
      <c r="D47" s="55">
        <v>0</v>
      </c>
      <c r="E47" s="55">
        <v>-12345.428571428571</v>
      </c>
      <c r="F47" s="55">
        <v>-12345.428571428571</v>
      </c>
    </row>
    <row r="48" spans="1:6" x14ac:dyDescent="0.3">
      <c r="A48" s="54"/>
      <c r="B48" s="54"/>
      <c r="C48" s="54" t="s">
        <v>51</v>
      </c>
      <c r="D48" s="55">
        <v>0</v>
      </c>
      <c r="E48" s="55">
        <v>-15999.428571428571</v>
      </c>
      <c r="F48" s="55">
        <v>-15999.428571428571</v>
      </c>
    </row>
    <row r="49" spans="1:6" x14ac:dyDescent="0.3">
      <c r="A49" s="54"/>
      <c r="B49" s="54"/>
      <c r="C49" s="54" t="s">
        <v>52</v>
      </c>
      <c r="D49" s="55">
        <v>0</v>
      </c>
      <c r="E49" s="55">
        <v>-15477.428571428571</v>
      </c>
      <c r="F49" s="55">
        <v>-15477.428571428571</v>
      </c>
    </row>
    <row r="50" spans="1:6" x14ac:dyDescent="0.3">
      <c r="A50" s="54"/>
      <c r="B50" s="54"/>
      <c r="C50" s="54" t="s">
        <v>53</v>
      </c>
      <c r="D50" s="55">
        <v>0</v>
      </c>
      <c r="E50" s="55">
        <v>-10257.428571428571</v>
      </c>
      <c r="F50" s="55">
        <v>-10257.428571428571</v>
      </c>
    </row>
    <row r="51" spans="1:6" x14ac:dyDescent="0.3">
      <c r="A51" s="54"/>
      <c r="B51" s="54"/>
      <c r="C51" s="54" t="s">
        <v>54</v>
      </c>
      <c r="D51" s="55">
        <v>0</v>
      </c>
      <c r="E51" s="55">
        <v>-10257.428571428571</v>
      </c>
      <c r="F51" s="55">
        <v>-10257.428571428571</v>
      </c>
    </row>
    <row r="52" spans="1:6" x14ac:dyDescent="0.3">
      <c r="A52" s="54"/>
      <c r="B52" s="54"/>
      <c r="C52" s="54" t="s">
        <v>55</v>
      </c>
      <c r="D52" s="55">
        <v>0</v>
      </c>
      <c r="E52" s="55">
        <v>-11823.428571428571</v>
      </c>
      <c r="F52" s="55">
        <v>-11823.428571428571</v>
      </c>
    </row>
    <row r="53" spans="1:6" x14ac:dyDescent="0.3">
      <c r="A53" s="54"/>
      <c r="B53" s="54"/>
      <c r="C53" s="54" t="s">
        <v>56</v>
      </c>
      <c r="D53" s="55">
        <v>0</v>
      </c>
      <c r="E53" s="55">
        <v>-11301.428571428571</v>
      </c>
      <c r="F53" s="55">
        <v>-11301.428571428571</v>
      </c>
    </row>
    <row r="54" spans="1:6" x14ac:dyDescent="0.3">
      <c r="A54" s="54"/>
      <c r="B54" s="54"/>
      <c r="C54" s="54" t="s">
        <v>57</v>
      </c>
      <c r="D54" s="55">
        <v>0</v>
      </c>
      <c r="E54" s="55">
        <v>-9213.4285714285706</v>
      </c>
      <c r="F54" s="55">
        <v>-9213.4285714285706</v>
      </c>
    </row>
    <row r="55" spans="1:6" x14ac:dyDescent="0.3">
      <c r="A55" s="54"/>
      <c r="B55" s="54"/>
      <c r="C55" s="54" t="s">
        <v>58</v>
      </c>
      <c r="D55" s="55">
        <v>0</v>
      </c>
      <c r="E55" s="55">
        <v>-12345.428571428571</v>
      </c>
      <c r="F55" s="55">
        <v>-12345.428571428571</v>
      </c>
    </row>
    <row r="56" spans="1:6" x14ac:dyDescent="0.3">
      <c r="A56" s="54"/>
      <c r="B56" s="54"/>
      <c r="C56" s="54" t="s">
        <v>59</v>
      </c>
      <c r="D56" s="55">
        <v>0</v>
      </c>
      <c r="E56" s="55">
        <v>-12345.428571428571</v>
      </c>
      <c r="F56" s="55">
        <v>-12345.428571428571</v>
      </c>
    </row>
    <row r="57" spans="1:6" x14ac:dyDescent="0.3">
      <c r="A57" s="54"/>
      <c r="B57" s="54"/>
      <c r="C57" s="54" t="s">
        <v>60</v>
      </c>
      <c r="D57" s="55">
        <v>0</v>
      </c>
      <c r="E57" s="55">
        <v>-14955.428571428571</v>
      </c>
      <c r="F57" s="55">
        <v>-14955.428571428571</v>
      </c>
    </row>
    <row r="58" spans="1:6" x14ac:dyDescent="0.3">
      <c r="A58" s="54"/>
      <c r="B58" s="54"/>
      <c r="C58" s="54" t="s">
        <v>61</v>
      </c>
      <c r="D58" s="55">
        <v>0</v>
      </c>
      <c r="E58" s="55">
        <v>-15477.428571428571</v>
      </c>
      <c r="F58" s="55">
        <v>-15477.428571428571</v>
      </c>
    </row>
    <row r="59" spans="1:6" x14ac:dyDescent="0.3">
      <c r="A59" s="54"/>
      <c r="B59" s="54"/>
      <c r="C59" s="54" t="s">
        <v>62</v>
      </c>
      <c r="D59" s="55">
        <v>0</v>
      </c>
      <c r="E59" s="55">
        <v>-10779.428571428571</v>
      </c>
      <c r="F59" s="55">
        <v>-10779.428571428571</v>
      </c>
    </row>
    <row r="60" spans="1:6" x14ac:dyDescent="0.3">
      <c r="A60" s="54"/>
      <c r="B60" s="54"/>
      <c r="C60" s="54" t="s">
        <v>63</v>
      </c>
      <c r="D60" s="55">
        <v>0</v>
      </c>
      <c r="E60" s="55">
        <v>-11301.428571428571</v>
      </c>
      <c r="F60" s="55">
        <v>-11301.428571428571</v>
      </c>
    </row>
    <row r="61" spans="1:6" x14ac:dyDescent="0.3">
      <c r="A61" s="54"/>
      <c r="B61" s="54"/>
      <c r="C61" s="54" t="s">
        <v>64</v>
      </c>
      <c r="D61" s="55">
        <v>0</v>
      </c>
      <c r="E61" s="55">
        <v>-11301.428571428571</v>
      </c>
      <c r="F61" s="55">
        <v>-11301.428571428571</v>
      </c>
    </row>
    <row r="62" spans="1:6" x14ac:dyDescent="0.3">
      <c r="A62" s="54"/>
      <c r="B62" s="54"/>
      <c r="C62" s="54" t="s">
        <v>65</v>
      </c>
      <c r="D62" s="55">
        <v>0</v>
      </c>
      <c r="E62" s="55">
        <v>-13911.428571428571</v>
      </c>
      <c r="F62" s="55">
        <v>-13911.428571428571</v>
      </c>
    </row>
    <row r="63" spans="1:6" x14ac:dyDescent="0.3">
      <c r="A63" s="54"/>
      <c r="B63" s="54"/>
      <c r="C63" s="54" t="s">
        <v>66</v>
      </c>
      <c r="D63" s="55">
        <v>0</v>
      </c>
      <c r="E63" s="55">
        <v>-12345.428571428571</v>
      </c>
      <c r="F63" s="55">
        <v>-12345.428571428571</v>
      </c>
    </row>
    <row r="64" spans="1:6" x14ac:dyDescent="0.3">
      <c r="A64" s="54"/>
      <c r="B64" s="54"/>
      <c r="C64" s="54" t="s">
        <v>67</v>
      </c>
      <c r="D64" s="55">
        <v>0</v>
      </c>
      <c r="E64" s="55">
        <v>-11301.428571428571</v>
      </c>
      <c r="F64" s="55">
        <v>-11301.428571428571</v>
      </c>
    </row>
    <row r="65" spans="1:6" x14ac:dyDescent="0.3">
      <c r="A65" s="54"/>
      <c r="B65" s="54"/>
      <c r="C65" s="54" t="s">
        <v>68</v>
      </c>
      <c r="D65" s="55">
        <v>0</v>
      </c>
      <c r="E65" s="55">
        <v>-14955.428571428571</v>
      </c>
      <c r="F65" s="55">
        <v>-14955.428571428571</v>
      </c>
    </row>
    <row r="66" spans="1:6" x14ac:dyDescent="0.3">
      <c r="A66" s="54"/>
      <c r="B66" s="54"/>
      <c r="C66" s="54" t="s">
        <v>69</v>
      </c>
      <c r="D66" s="55">
        <v>0</v>
      </c>
      <c r="E66" s="55">
        <v>-38832.428571428572</v>
      </c>
      <c r="F66" s="55">
        <v>-38832.428571428572</v>
      </c>
    </row>
    <row r="67" spans="1:6" x14ac:dyDescent="0.3">
      <c r="A67" s="54"/>
      <c r="B67" s="54"/>
      <c r="C67" s="54" t="s">
        <v>70</v>
      </c>
      <c r="D67" s="55">
        <v>0</v>
      </c>
      <c r="E67" s="55">
        <v>-34849.428571428572</v>
      </c>
      <c r="F67" s="55">
        <v>-34849.428571428572</v>
      </c>
    </row>
    <row r="68" spans="1:6" x14ac:dyDescent="0.3">
      <c r="A68" s="54"/>
      <c r="B68" s="54"/>
      <c r="C68" s="54" t="s">
        <v>71</v>
      </c>
      <c r="D68" s="55">
        <v>0</v>
      </c>
      <c r="E68" s="55">
        <v>-43530.428571428572</v>
      </c>
      <c r="F68" s="55">
        <v>-43530.428571428572</v>
      </c>
    </row>
    <row r="69" spans="1:6" x14ac:dyDescent="0.3">
      <c r="A69" s="54"/>
      <c r="B69" s="54" t="s">
        <v>593</v>
      </c>
      <c r="C69" s="54"/>
      <c r="D69" s="55">
        <v>0</v>
      </c>
      <c r="E69" s="55">
        <v>-618955.00000000012</v>
      </c>
      <c r="F69" s="55">
        <v>-618955.00000000012</v>
      </c>
    </row>
    <row r="70" spans="1:6" x14ac:dyDescent="0.3">
      <c r="A70" s="54"/>
      <c r="B70" s="54" t="s">
        <v>72</v>
      </c>
      <c r="C70" s="54" t="s">
        <v>73</v>
      </c>
      <c r="D70" s="55">
        <v>114167</v>
      </c>
      <c r="E70" s="55">
        <v>-129963</v>
      </c>
      <c r="F70" s="55">
        <v>-15796</v>
      </c>
    </row>
    <row r="71" spans="1:6" x14ac:dyDescent="0.3">
      <c r="A71" s="54"/>
      <c r="B71" s="54"/>
      <c r="C71" s="54" t="s">
        <v>74</v>
      </c>
      <c r="D71" s="55">
        <v>41400</v>
      </c>
      <c r="E71" s="55">
        <v>-266422</v>
      </c>
      <c r="F71" s="55">
        <v>-225022</v>
      </c>
    </row>
    <row r="72" spans="1:6" x14ac:dyDescent="0.3">
      <c r="A72" s="54"/>
      <c r="B72" s="54" t="s">
        <v>594</v>
      </c>
      <c r="C72" s="54"/>
      <c r="D72" s="55">
        <v>155567</v>
      </c>
      <c r="E72" s="55">
        <v>-396385</v>
      </c>
      <c r="F72" s="55">
        <v>-240818</v>
      </c>
    </row>
    <row r="73" spans="1:6" x14ac:dyDescent="0.3">
      <c r="A73" s="54"/>
      <c r="B73" s="54" t="s">
        <v>75</v>
      </c>
      <c r="C73" s="54" t="s">
        <v>76</v>
      </c>
      <c r="D73" s="55">
        <v>0</v>
      </c>
      <c r="E73" s="55">
        <v>-4200</v>
      </c>
      <c r="F73" s="55">
        <v>-4200</v>
      </c>
    </row>
    <row r="74" spans="1:6" x14ac:dyDescent="0.3">
      <c r="A74" s="54"/>
      <c r="B74" s="54"/>
      <c r="C74" s="54" t="s">
        <v>77</v>
      </c>
      <c r="D74" s="55">
        <v>0</v>
      </c>
      <c r="E74" s="55">
        <v>-2500</v>
      </c>
      <c r="F74" s="55">
        <v>-2500</v>
      </c>
    </row>
    <row r="75" spans="1:6" x14ac:dyDescent="0.3">
      <c r="A75" s="54"/>
      <c r="B75" s="54" t="s">
        <v>595</v>
      </c>
      <c r="C75" s="54"/>
      <c r="D75" s="55">
        <v>0</v>
      </c>
      <c r="E75" s="55">
        <v>-6700</v>
      </c>
      <c r="F75" s="55">
        <v>-6700</v>
      </c>
    </row>
    <row r="76" spans="1:6" x14ac:dyDescent="0.3">
      <c r="A76" s="54"/>
      <c r="B76" s="54" t="s">
        <v>78</v>
      </c>
      <c r="C76" s="54" t="s">
        <v>30</v>
      </c>
      <c r="D76" s="55">
        <v>0</v>
      </c>
      <c r="E76" s="55">
        <v>-51000</v>
      </c>
      <c r="F76" s="55">
        <v>-51000</v>
      </c>
    </row>
    <row r="77" spans="1:6" x14ac:dyDescent="0.3">
      <c r="A77" s="54"/>
      <c r="B77" s="54"/>
      <c r="C77" s="54" t="s">
        <v>69</v>
      </c>
      <c r="D77" s="55">
        <v>0</v>
      </c>
      <c r="E77" s="55">
        <v>-153000</v>
      </c>
      <c r="F77" s="55">
        <v>-153000</v>
      </c>
    </row>
    <row r="78" spans="1:6" x14ac:dyDescent="0.3">
      <c r="A78" s="54"/>
      <c r="B78" s="54"/>
      <c r="C78" s="54" t="s">
        <v>70</v>
      </c>
      <c r="D78" s="55">
        <v>0</v>
      </c>
      <c r="E78" s="55">
        <v>-153000</v>
      </c>
      <c r="F78" s="55">
        <v>-153000</v>
      </c>
    </row>
    <row r="79" spans="1:6" x14ac:dyDescent="0.3">
      <c r="A79" s="54"/>
      <c r="B79" s="54"/>
      <c r="C79" s="54" t="s">
        <v>71</v>
      </c>
      <c r="D79" s="55">
        <v>0</v>
      </c>
      <c r="E79" s="55">
        <v>-153000</v>
      </c>
      <c r="F79" s="55">
        <v>-153000</v>
      </c>
    </row>
    <row r="80" spans="1:6" x14ac:dyDescent="0.3">
      <c r="A80" s="54"/>
      <c r="B80" s="54" t="s">
        <v>596</v>
      </c>
      <c r="C80" s="54"/>
      <c r="D80" s="55">
        <v>0</v>
      </c>
      <c r="E80" s="55">
        <v>-510000</v>
      </c>
      <c r="F80" s="55">
        <v>-510000</v>
      </c>
    </row>
    <row r="81" spans="1:6" x14ac:dyDescent="0.3">
      <c r="A81" s="54"/>
      <c r="B81" s="54" t="s">
        <v>79</v>
      </c>
      <c r="C81" s="54" t="s">
        <v>80</v>
      </c>
      <c r="D81" s="55">
        <v>0</v>
      </c>
      <c r="E81" s="55">
        <v>-50000</v>
      </c>
      <c r="F81" s="55">
        <v>-50000</v>
      </c>
    </row>
    <row r="82" spans="1:6" x14ac:dyDescent="0.3">
      <c r="A82" s="54"/>
      <c r="B82" s="54"/>
      <c r="C82" s="54" t="s">
        <v>81</v>
      </c>
      <c r="D82" s="55">
        <v>8500</v>
      </c>
      <c r="E82" s="55">
        <v>-43000</v>
      </c>
      <c r="F82" s="55">
        <v>-34500</v>
      </c>
    </row>
    <row r="83" spans="1:6" x14ac:dyDescent="0.3">
      <c r="A83" s="54"/>
      <c r="B83" s="54"/>
      <c r="C83" s="54" t="s">
        <v>82</v>
      </c>
      <c r="D83" s="55">
        <v>186666</v>
      </c>
      <c r="E83" s="55">
        <v>-164469.11966153845</v>
      </c>
      <c r="F83" s="55">
        <v>22196.880338461546</v>
      </c>
    </row>
    <row r="84" spans="1:6" x14ac:dyDescent="0.3">
      <c r="A84" s="54"/>
      <c r="B84" s="54"/>
      <c r="C84" s="54" t="s">
        <v>83</v>
      </c>
      <c r="D84" s="55">
        <v>0</v>
      </c>
      <c r="E84" s="55">
        <v>-146000</v>
      </c>
      <c r="F84" s="55">
        <v>-146000</v>
      </c>
    </row>
    <row r="85" spans="1:6" x14ac:dyDescent="0.3">
      <c r="A85" s="54"/>
      <c r="B85" s="54"/>
      <c r="C85" s="54" t="s">
        <v>84</v>
      </c>
      <c r="D85" s="55">
        <v>0</v>
      </c>
      <c r="E85" s="55">
        <v>-173171.95999999996</v>
      </c>
      <c r="F85" s="55">
        <v>-173171.95999999996</v>
      </c>
    </row>
    <row r="86" spans="1:6" x14ac:dyDescent="0.3">
      <c r="A86" s="54"/>
      <c r="B86" s="54"/>
      <c r="C86" s="54" t="s">
        <v>85</v>
      </c>
      <c r="D86" s="55">
        <v>0</v>
      </c>
      <c r="E86" s="55">
        <v>-12000</v>
      </c>
      <c r="F86" s="55">
        <v>-12000</v>
      </c>
    </row>
    <row r="87" spans="1:6" x14ac:dyDescent="0.3">
      <c r="A87" s="54"/>
      <c r="B87" s="54"/>
      <c r="C87" s="54" t="s">
        <v>79</v>
      </c>
      <c r="D87" s="55">
        <v>0</v>
      </c>
      <c r="E87" s="55">
        <v>-763660.60999999987</v>
      </c>
      <c r="F87" s="55">
        <v>-763660.60999999987</v>
      </c>
    </row>
    <row r="88" spans="1:6" x14ac:dyDescent="0.3">
      <c r="A88" s="54"/>
      <c r="B88" s="54" t="s">
        <v>597</v>
      </c>
      <c r="C88" s="54"/>
      <c r="D88" s="55">
        <v>195166</v>
      </c>
      <c r="E88" s="55">
        <v>-1352301.6896615382</v>
      </c>
      <c r="F88" s="55">
        <v>-1157135.6896615382</v>
      </c>
    </row>
    <row r="89" spans="1:6" x14ac:dyDescent="0.3">
      <c r="A89" s="54"/>
      <c r="B89" s="54" t="s">
        <v>86</v>
      </c>
      <c r="C89" s="54" t="s">
        <v>87</v>
      </c>
      <c r="D89" s="55">
        <v>0</v>
      </c>
      <c r="E89" s="55">
        <v>-1500</v>
      </c>
      <c r="F89" s="55">
        <v>-1500</v>
      </c>
    </row>
    <row r="90" spans="1:6" x14ac:dyDescent="0.3">
      <c r="A90" s="54"/>
      <c r="B90" s="54"/>
      <c r="C90" s="54" t="s">
        <v>88</v>
      </c>
      <c r="D90" s="55">
        <v>0</v>
      </c>
      <c r="E90" s="55">
        <v>-1500</v>
      </c>
      <c r="F90" s="55">
        <v>-1500</v>
      </c>
    </row>
    <row r="91" spans="1:6" x14ac:dyDescent="0.3">
      <c r="A91" s="54"/>
      <c r="B91" s="54"/>
      <c r="C91" s="54" t="s">
        <v>89</v>
      </c>
      <c r="D91" s="55">
        <v>0</v>
      </c>
      <c r="E91" s="55">
        <v>-1500</v>
      </c>
      <c r="F91" s="55">
        <v>-1500</v>
      </c>
    </row>
    <row r="92" spans="1:6" x14ac:dyDescent="0.3">
      <c r="A92" s="54"/>
      <c r="B92" s="54"/>
      <c r="C92" s="54" t="s">
        <v>90</v>
      </c>
      <c r="D92" s="55">
        <v>5000</v>
      </c>
      <c r="E92" s="55">
        <v>-30000</v>
      </c>
      <c r="F92" s="55">
        <v>-25000</v>
      </c>
    </row>
    <row r="93" spans="1:6" x14ac:dyDescent="0.3">
      <c r="A93" s="54"/>
      <c r="B93" s="54"/>
      <c r="C93" s="54" t="s">
        <v>91</v>
      </c>
      <c r="D93" s="55">
        <v>0</v>
      </c>
      <c r="E93" s="55">
        <v>-3000</v>
      </c>
      <c r="F93" s="55">
        <v>-3000</v>
      </c>
    </row>
    <row r="94" spans="1:6" x14ac:dyDescent="0.3">
      <c r="A94" s="54"/>
      <c r="B94" s="54"/>
      <c r="C94" s="54" t="s">
        <v>92</v>
      </c>
      <c r="D94" s="55">
        <v>0</v>
      </c>
      <c r="E94" s="55">
        <v>-3500</v>
      </c>
      <c r="F94" s="55">
        <v>-3500</v>
      </c>
    </row>
    <row r="95" spans="1:6" x14ac:dyDescent="0.3">
      <c r="A95" s="54"/>
      <c r="B95" s="54"/>
      <c r="C95" s="54" t="s">
        <v>93</v>
      </c>
      <c r="D95" s="55">
        <v>0</v>
      </c>
      <c r="E95" s="55">
        <v>-10000</v>
      </c>
      <c r="F95" s="55">
        <v>-10000</v>
      </c>
    </row>
    <row r="96" spans="1:6" x14ac:dyDescent="0.3">
      <c r="A96" s="54"/>
      <c r="B96" s="54"/>
      <c r="C96" s="54" t="s">
        <v>94</v>
      </c>
      <c r="D96" s="55">
        <v>0</v>
      </c>
      <c r="E96" s="55">
        <v>-2000</v>
      </c>
      <c r="F96" s="55">
        <v>-2000</v>
      </c>
    </row>
    <row r="97" spans="1:6" x14ac:dyDescent="0.3">
      <c r="A97" s="54"/>
      <c r="B97" s="54"/>
      <c r="C97" s="54" t="s">
        <v>95</v>
      </c>
      <c r="D97" s="55">
        <v>0</v>
      </c>
      <c r="E97" s="55">
        <v>-5700</v>
      </c>
      <c r="F97" s="55">
        <v>-5700</v>
      </c>
    </row>
    <row r="98" spans="1:6" x14ac:dyDescent="0.3">
      <c r="A98" s="54"/>
      <c r="B98" s="54"/>
      <c r="C98" s="54" t="s">
        <v>96</v>
      </c>
      <c r="D98" s="55">
        <v>0</v>
      </c>
      <c r="E98" s="55">
        <v>-1000</v>
      </c>
      <c r="F98" s="55">
        <v>-1000</v>
      </c>
    </row>
    <row r="99" spans="1:6" x14ac:dyDescent="0.3">
      <c r="A99" s="54"/>
      <c r="B99" s="54"/>
      <c r="C99" s="54" t="s">
        <v>97</v>
      </c>
      <c r="D99" s="55">
        <v>0</v>
      </c>
      <c r="E99" s="55">
        <v>-10000</v>
      </c>
      <c r="F99" s="55">
        <v>-10000</v>
      </c>
    </row>
    <row r="100" spans="1:6" x14ac:dyDescent="0.3">
      <c r="A100" s="54"/>
      <c r="B100" s="54"/>
      <c r="C100" s="54" t="s">
        <v>98</v>
      </c>
      <c r="D100" s="55">
        <v>0</v>
      </c>
      <c r="E100" s="55">
        <v>-4000</v>
      </c>
      <c r="F100" s="55">
        <v>-4000</v>
      </c>
    </row>
    <row r="101" spans="1:6" x14ac:dyDescent="0.3">
      <c r="A101" s="54"/>
      <c r="B101" s="54"/>
      <c r="C101" s="54" t="s">
        <v>99</v>
      </c>
      <c r="D101" s="55">
        <v>0</v>
      </c>
      <c r="E101" s="55">
        <v>-2500</v>
      </c>
      <c r="F101" s="55">
        <v>-2500</v>
      </c>
    </row>
    <row r="102" spans="1:6" x14ac:dyDescent="0.3">
      <c r="A102" s="54"/>
      <c r="B102" s="54"/>
      <c r="C102" s="54" t="s">
        <v>100</v>
      </c>
      <c r="D102" s="55">
        <v>0</v>
      </c>
      <c r="E102" s="55">
        <v>-15000</v>
      </c>
      <c r="F102" s="55">
        <v>-15000</v>
      </c>
    </row>
    <row r="103" spans="1:6" x14ac:dyDescent="0.3">
      <c r="A103" s="54"/>
      <c r="B103" s="54"/>
      <c r="C103" s="54" t="s">
        <v>101</v>
      </c>
      <c r="D103" s="55">
        <v>0</v>
      </c>
      <c r="E103" s="55">
        <v>-20000</v>
      </c>
      <c r="F103" s="55">
        <v>-20000</v>
      </c>
    </row>
    <row r="104" spans="1:6" x14ac:dyDescent="0.3">
      <c r="A104" s="54"/>
      <c r="B104" s="54"/>
      <c r="C104" s="54" t="s">
        <v>102</v>
      </c>
      <c r="D104" s="55">
        <v>0</v>
      </c>
      <c r="E104" s="55">
        <v>-7000</v>
      </c>
      <c r="F104" s="55">
        <v>-7000</v>
      </c>
    </row>
    <row r="105" spans="1:6" x14ac:dyDescent="0.3">
      <c r="A105" s="54"/>
      <c r="B105" s="54"/>
      <c r="C105" s="54" t="s">
        <v>103</v>
      </c>
      <c r="D105" s="55">
        <v>0</v>
      </c>
      <c r="E105" s="55">
        <v>-10000</v>
      </c>
      <c r="F105" s="55">
        <v>-10000</v>
      </c>
    </row>
    <row r="106" spans="1:6" x14ac:dyDescent="0.3">
      <c r="A106" s="54"/>
      <c r="B106" s="54"/>
      <c r="C106" s="54" t="s">
        <v>104</v>
      </c>
      <c r="D106" s="55">
        <v>0</v>
      </c>
      <c r="E106" s="55">
        <v>-8000</v>
      </c>
      <c r="F106" s="55">
        <v>-8000</v>
      </c>
    </row>
    <row r="107" spans="1:6" x14ac:dyDescent="0.3">
      <c r="A107" s="54"/>
      <c r="B107" s="54"/>
      <c r="C107" s="54" t="s">
        <v>105</v>
      </c>
      <c r="D107" s="55">
        <v>0</v>
      </c>
      <c r="E107" s="55">
        <v>-8000</v>
      </c>
      <c r="F107" s="55">
        <v>-8000</v>
      </c>
    </row>
    <row r="108" spans="1:6" x14ac:dyDescent="0.3">
      <c r="A108" s="54"/>
      <c r="B108" s="54"/>
      <c r="C108" s="54" t="s">
        <v>106</v>
      </c>
      <c r="D108" s="55">
        <v>0</v>
      </c>
      <c r="E108" s="55">
        <v>-1500</v>
      </c>
      <c r="F108" s="55">
        <v>-1500</v>
      </c>
    </row>
    <row r="109" spans="1:6" x14ac:dyDescent="0.3">
      <c r="A109" s="54"/>
      <c r="B109" s="54"/>
      <c r="C109" s="54" t="s">
        <v>107</v>
      </c>
      <c r="D109" s="55">
        <v>0</v>
      </c>
      <c r="E109" s="55">
        <v>-10000</v>
      </c>
      <c r="F109" s="55">
        <v>-10000</v>
      </c>
    </row>
    <row r="110" spans="1:6" x14ac:dyDescent="0.3">
      <c r="A110" s="54"/>
      <c r="B110" s="54"/>
      <c r="C110" s="54" t="s">
        <v>108</v>
      </c>
      <c r="D110" s="55">
        <v>0</v>
      </c>
      <c r="E110" s="55">
        <v>-8000</v>
      </c>
      <c r="F110" s="55">
        <v>-8000</v>
      </c>
    </row>
    <row r="111" spans="1:6" x14ac:dyDescent="0.3">
      <c r="A111" s="54"/>
      <c r="B111" s="54"/>
      <c r="C111" s="54" t="s">
        <v>109</v>
      </c>
      <c r="D111" s="55">
        <v>0</v>
      </c>
      <c r="E111" s="55">
        <v>-1500</v>
      </c>
      <c r="F111" s="55">
        <v>-1500</v>
      </c>
    </row>
    <row r="112" spans="1:6" x14ac:dyDescent="0.3">
      <c r="A112" s="54"/>
      <c r="B112" s="54" t="s">
        <v>598</v>
      </c>
      <c r="C112" s="54"/>
      <c r="D112" s="55">
        <v>5000</v>
      </c>
      <c r="E112" s="55">
        <v>-165200</v>
      </c>
      <c r="F112" s="55">
        <v>-160200</v>
      </c>
    </row>
    <row r="113" spans="1:6" x14ac:dyDescent="0.3">
      <c r="A113" s="54" t="s">
        <v>110</v>
      </c>
      <c r="B113" s="54"/>
      <c r="C113" s="54"/>
      <c r="D113" s="55">
        <v>460869</v>
      </c>
      <c r="E113" s="55">
        <v>-4527289.689661541</v>
      </c>
      <c r="F113" s="55">
        <v>-4066420.689661541</v>
      </c>
    </row>
    <row r="114" spans="1:6" x14ac:dyDescent="0.3">
      <c r="A114" s="54" t="s">
        <v>111</v>
      </c>
      <c r="B114" s="54" t="s">
        <v>112</v>
      </c>
      <c r="C114" s="54" t="s">
        <v>113</v>
      </c>
      <c r="D114" s="55">
        <v>85000</v>
      </c>
      <c r="E114" s="55">
        <v>-40000</v>
      </c>
      <c r="F114" s="55">
        <v>45000</v>
      </c>
    </row>
    <row r="115" spans="1:6" x14ac:dyDescent="0.3">
      <c r="A115" s="54"/>
      <c r="B115" s="54" t="s">
        <v>599</v>
      </c>
      <c r="C115" s="54"/>
      <c r="D115" s="55">
        <v>85000</v>
      </c>
      <c r="E115" s="55">
        <v>-40000</v>
      </c>
      <c r="F115" s="55">
        <v>45000</v>
      </c>
    </row>
    <row r="116" spans="1:6" x14ac:dyDescent="0.3">
      <c r="A116" s="54"/>
      <c r="B116" s="54" t="s">
        <v>114</v>
      </c>
      <c r="C116" s="54" t="s">
        <v>115</v>
      </c>
      <c r="D116" s="55">
        <v>0</v>
      </c>
      <c r="E116" s="55">
        <v>-40320</v>
      </c>
      <c r="F116" s="55">
        <v>-40320</v>
      </c>
    </row>
    <row r="117" spans="1:6" x14ac:dyDescent="0.3">
      <c r="A117" s="54"/>
      <c r="B117" s="54"/>
      <c r="C117" s="54" t="s">
        <v>116</v>
      </c>
      <c r="D117" s="55">
        <v>0</v>
      </c>
      <c r="E117" s="55">
        <v>-54720</v>
      </c>
      <c r="F117" s="55">
        <v>-54720</v>
      </c>
    </row>
    <row r="118" spans="1:6" x14ac:dyDescent="0.3">
      <c r="A118" s="54"/>
      <c r="B118" s="54" t="s">
        <v>600</v>
      </c>
      <c r="C118" s="54"/>
      <c r="D118" s="55">
        <v>0</v>
      </c>
      <c r="E118" s="55">
        <v>-95040</v>
      </c>
      <c r="F118" s="55">
        <v>-95040</v>
      </c>
    </row>
    <row r="119" spans="1:6" x14ac:dyDescent="0.3">
      <c r="A119" s="54"/>
      <c r="B119" s="54" t="s">
        <v>117</v>
      </c>
      <c r="C119" s="54" t="s">
        <v>118</v>
      </c>
      <c r="D119" s="55">
        <v>0</v>
      </c>
      <c r="E119" s="55">
        <v>-45240</v>
      </c>
      <c r="F119" s="55">
        <v>-45240</v>
      </c>
    </row>
    <row r="120" spans="1:6" x14ac:dyDescent="0.3">
      <c r="A120" s="54"/>
      <c r="B120" s="54"/>
      <c r="C120" s="54" t="s">
        <v>119</v>
      </c>
      <c r="D120" s="55">
        <v>0</v>
      </c>
      <c r="E120" s="55">
        <v>-34800</v>
      </c>
      <c r="F120" s="55">
        <v>-34800</v>
      </c>
    </row>
    <row r="121" spans="1:6" x14ac:dyDescent="0.3">
      <c r="A121" s="54"/>
      <c r="B121" s="54" t="s">
        <v>601</v>
      </c>
      <c r="C121" s="54"/>
      <c r="D121" s="55">
        <v>0</v>
      </c>
      <c r="E121" s="55">
        <v>-80040</v>
      </c>
      <c r="F121" s="55">
        <v>-80040</v>
      </c>
    </row>
    <row r="122" spans="1:6" x14ac:dyDescent="0.3">
      <c r="A122" s="54"/>
      <c r="B122" s="54" t="s">
        <v>120</v>
      </c>
      <c r="C122" s="54" t="s">
        <v>121</v>
      </c>
      <c r="D122" s="55">
        <v>301000</v>
      </c>
      <c r="E122" s="55">
        <v>-198000</v>
      </c>
      <c r="F122" s="55">
        <v>103000</v>
      </c>
    </row>
    <row r="123" spans="1:6" x14ac:dyDescent="0.3">
      <c r="A123" s="54"/>
      <c r="B123" s="54" t="s">
        <v>602</v>
      </c>
      <c r="C123" s="54"/>
      <c r="D123" s="55">
        <v>301000</v>
      </c>
      <c r="E123" s="55">
        <v>-198000</v>
      </c>
      <c r="F123" s="55">
        <v>103000</v>
      </c>
    </row>
    <row r="124" spans="1:6" x14ac:dyDescent="0.3">
      <c r="A124" s="54"/>
      <c r="B124" s="54" t="s">
        <v>122</v>
      </c>
      <c r="C124" s="54" t="s">
        <v>123</v>
      </c>
      <c r="D124" s="55">
        <v>0</v>
      </c>
      <c r="E124" s="55">
        <v>-78000</v>
      </c>
      <c r="F124" s="55">
        <v>-78000</v>
      </c>
    </row>
    <row r="125" spans="1:6" x14ac:dyDescent="0.3">
      <c r="A125" s="54"/>
      <c r="B125" s="54" t="s">
        <v>603</v>
      </c>
      <c r="C125" s="54"/>
      <c r="D125" s="55">
        <v>0</v>
      </c>
      <c r="E125" s="55">
        <v>-78000</v>
      </c>
      <c r="F125" s="55">
        <v>-78000</v>
      </c>
    </row>
    <row r="126" spans="1:6" x14ac:dyDescent="0.3">
      <c r="A126" s="54" t="s">
        <v>124</v>
      </c>
      <c r="B126" s="54"/>
      <c r="C126" s="54"/>
      <c r="D126" s="55">
        <v>386000</v>
      </c>
      <c r="E126" s="55">
        <v>-491080</v>
      </c>
      <c r="F126" s="55">
        <v>-105080</v>
      </c>
    </row>
    <row r="127" spans="1:6" x14ac:dyDescent="0.3">
      <c r="A127" s="54" t="s">
        <v>125</v>
      </c>
      <c r="B127" s="54" t="s">
        <v>126</v>
      </c>
      <c r="C127" s="54" t="s">
        <v>127</v>
      </c>
      <c r="D127" s="55">
        <v>0</v>
      </c>
      <c r="E127" s="55">
        <v>-15000</v>
      </c>
      <c r="F127" s="55">
        <v>-15000</v>
      </c>
    </row>
    <row r="128" spans="1:6" x14ac:dyDescent="0.3">
      <c r="A128" s="54"/>
      <c r="B128" s="54"/>
      <c r="C128" s="54" t="s">
        <v>128</v>
      </c>
      <c r="D128" s="55">
        <v>0</v>
      </c>
      <c r="E128" s="55">
        <v>-5000</v>
      </c>
      <c r="F128" s="55">
        <v>-5000</v>
      </c>
    </row>
    <row r="129" spans="1:6" x14ac:dyDescent="0.3">
      <c r="A129" s="54"/>
      <c r="B129" s="54"/>
      <c r="C129" s="54" t="s">
        <v>129</v>
      </c>
      <c r="D129" s="55">
        <v>0</v>
      </c>
      <c r="E129" s="55">
        <v>-5000</v>
      </c>
      <c r="F129" s="55">
        <v>-5000</v>
      </c>
    </row>
    <row r="130" spans="1:6" x14ac:dyDescent="0.3">
      <c r="A130" s="54"/>
      <c r="B130" s="54"/>
      <c r="C130" s="54" t="s">
        <v>130</v>
      </c>
      <c r="D130" s="55">
        <v>0</v>
      </c>
      <c r="E130" s="55">
        <v>-8000</v>
      </c>
      <c r="F130" s="55">
        <v>-8000</v>
      </c>
    </row>
    <row r="131" spans="1:6" x14ac:dyDescent="0.3">
      <c r="A131" s="54"/>
      <c r="B131" s="54"/>
      <c r="C131" s="54" t="s">
        <v>131</v>
      </c>
      <c r="D131" s="55">
        <v>0</v>
      </c>
      <c r="E131" s="55">
        <v>-16000</v>
      </c>
      <c r="F131" s="55">
        <v>-16000</v>
      </c>
    </row>
    <row r="132" spans="1:6" x14ac:dyDescent="0.3">
      <c r="A132" s="54"/>
      <c r="B132" s="54"/>
      <c r="C132" s="54" t="s">
        <v>132</v>
      </c>
      <c r="D132" s="55">
        <v>0</v>
      </c>
      <c r="E132" s="55">
        <v>-15000</v>
      </c>
      <c r="F132" s="55">
        <v>-15000</v>
      </c>
    </row>
    <row r="133" spans="1:6" x14ac:dyDescent="0.3">
      <c r="A133" s="54"/>
      <c r="B133" s="54"/>
      <c r="C133" s="54" t="s">
        <v>133</v>
      </c>
      <c r="D133" s="55">
        <v>0</v>
      </c>
      <c r="E133" s="55">
        <v>-10000</v>
      </c>
      <c r="F133" s="55">
        <v>-10000</v>
      </c>
    </row>
    <row r="134" spans="1:6" x14ac:dyDescent="0.3">
      <c r="A134" s="54"/>
      <c r="B134" s="54"/>
      <c r="C134" s="54" t="s">
        <v>134</v>
      </c>
      <c r="D134" s="55">
        <v>0</v>
      </c>
      <c r="E134" s="55">
        <v>-25000</v>
      </c>
      <c r="F134" s="55">
        <v>-25000</v>
      </c>
    </row>
    <row r="135" spans="1:6" x14ac:dyDescent="0.3">
      <c r="A135" s="54"/>
      <c r="B135" s="54"/>
      <c r="C135" s="54" t="s">
        <v>135</v>
      </c>
      <c r="D135" s="55">
        <v>0</v>
      </c>
      <c r="E135" s="55">
        <v>-5000</v>
      </c>
      <c r="F135" s="55">
        <v>-5000</v>
      </c>
    </row>
    <row r="136" spans="1:6" x14ac:dyDescent="0.3">
      <c r="A136" s="54"/>
      <c r="B136" s="54"/>
      <c r="C136" s="54" t="s">
        <v>136</v>
      </c>
      <c r="D136" s="55">
        <v>0</v>
      </c>
      <c r="E136" s="55">
        <v>-25000</v>
      </c>
      <c r="F136" s="55">
        <v>-25000</v>
      </c>
    </row>
    <row r="137" spans="1:6" x14ac:dyDescent="0.3">
      <c r="A137" s="54"/>
      <c r="B137" s="54"/>
      <c r="C137" s="54" t="s">
        <v>137</v>
      </c>
      <c r="D137" s="55">
        <v>0</v>
      </c>
      <c r="E137" s="55">
        <v>-16000</v>
      </c>
      <c r="F137" s="55">
        <v>-16000</v>
      </c>
    </row>
    <row r="138" spans="1:6" x14ac:dyDescent="0.3">
      <c r="A138" s="54"/>
      <c r="B138" s="54" t="s">
        <v>604</v>
      </c>
      <c r="C138" s="54"/>
      <c r="D138" s="55">
        <v>0</v>
      </c>
      <c r="E138" s="55">
        <v>-145000</v>
      </c>
      <c r="F138" s="55">
        <v>-145000</v>
      </c>
    </row>
    <row r="139" spans="1:6" x14ac:dyDescent="0.3">
      <c r="A139" s="54"/>
      <c r="B139" s="54" t="s">
        <v>138</v>
      </c>
      <c r="C139" s="54" t="s">
        <v>139</v>
      </c>
      <c r="D139" s="55">
        <v>500</v>
      </c>
      <c r="E139" s="55">
        <v>0</v>
      </c>
      <c r="F139" s="55">
        <v>500</v>
      </c>
    </row>
    <row r="140" spans="1:6" x14ac:dyDescent="0.3">
      <c r="A140" s="54"/>
      <c r="B140" s="54"/>
      <c r="C140" s="54" t="s">
        <v>140</v>
      </c>
      <c r="D140" s="55">
        <v>500</v>
      </c>
      <c r="E140" s="55">
        <v>-3000</v>
      </c>
      <c r="F140" s="55">
        <v>-2500</v>
      </c>
    </row>
    <row r="141" spans="1:6" x14ac:dyDescent="0.3">
      <c r="A141" s="54"/>
      <c r="B141" s="54"/>
      <c r="C141" s="54" t="s">
        <v>141</v>
      </c>
      <c r="D141" s="55">
        <v>2500</v>
      </c>
      <c r="E141" s="55">
        <v>-3000</v>
      </c>
      <c r="F141" s="55">
        <v>-500</v>
      </c>
    </row>
    <row r="142" spans="1:6" x14ac:dyDescent="0.3">
      <c r="A142" s="54"/>
      <c r="B142" s="54"/>
      <c r="C142" s="54" t="s">
        <v>142</v>
      </c>
      <c r="D142" s="55">
        <v>500</v>
      </c>
      <c r="E142" s="55">
        <v>-800</v>
      </c>
      <c r="F142" s="55">
        <v>-300</v>
      </c>
    </row>
    <row r="143" spans="1:6" x14ac:dyDescent="0.3">
      <c r="A143" s="54"/>
      <c r="B143" s="54" t="s">
        <v>605</v>
      </c>
      <c r="C143" s="54"/>
      <c r="D143" s="55">
        <v>4000</v>
      </c>
      <c r="E143" s="55">
        <v>-6800</v>
      </c>
      <c r="F143" s="55">
        <v>-2800</v>
      </c>
    </row>
    <row r="144" spans="1:6" x14ac:dyDescent="0.3">
      <c r="A144" s="54"/>
      <c r="B144" s="54" t="s">
        <v>143</v>
      </c>
      <c r="C144" s="54" t="s">
        <v>144</v>
      </c>
      <c r="D144" s="55">
        <v>0</v>
      </c>
      <c r="E144" s="55">
        <v>-7000</v>
      </c>
      <c r="F144" s="55">
        <v>-7000</v>
      </c>
    </row>
    <row r="145" spans="1:6" x14ac:dyDescent="0.3">
      <c r="A145" s="54"/>
      <c r="B145" s="54"/>
      <c r="C145" s="54" t="s">
        <v>145</v>
      </c>
      <c r="D145" s="55">
        <v>0</v>
      </c>
      <c r="E145" s="55">
        <v>-10000</v>
      </c>
      <c r="F145" s="55">
        <v>-10000</v>
      </c>
    </row>
    <row r="146" spans="1:6" x14ac:dyDescent="0.3">
      <c r="A146" s="54"/>
      <c r="B146" s="54"/>
      <c r="C146" s="54" t="s">
        <v>146</v>
      </c>
      <c r="D146" s="55">
        <v>5000</v>
      </c>
      <c r="E146" s="55">
        <v>-5000</v>
      </c>
      <c r="F146" s="55">
        <v>0</v>
      </c>
    </row>
    <row r="147" spans="1:6" x14ac:dyDescent="0.3">
      <c r="A147" s="54"/>
      <c r="B147" s="54"/>
      <c r="C147" s="54" t="s">
        <v>147</v>
      </c>
      <c r="D147" s="55">
        <v>0</v>
      </c>
      <c r="E147" s="55">
        <v>-3000</v>
      </c>
      <c r="F147" s="55">
        <v>-3000</v>
      </c>
    </row>
    <row r="148" spans="1:6" x14ac:dyDescent="0.3">
      <c r="A148" s="54"/>
      <c r="B148" s="54"/>
      <c r="C148" s="54" t="s">
        <v>148</v>
      </c>
      <c r="D148" s="55">
        <v>0</v>
      </c>
      <c r="E148" s="55">
        <v>-1000</v>
      </c>
      <c r="F148" s="55">
        <v>-1000</v>
      </c>
    </row>
    <row r="149" spans="1:6" x14ac:dyDescent="0.3">
      <c r="A149" s="54"/>
      <c r="B149" s="54"/>
      <c r="C149" s="54" t="s">
        <v>149</v>
      </c>
      <c r="D149" s="55">
        <v>0</v>
      </c>
      <c r="E149" s="55">
        <v>-2000</v>
      </c>
      <c r="F149" s="55">
        <v>-2000</v>
      </c>
    </row>
    <row r="150" spans="1:6" x14ac:dyDescent="0.3">
      <c r="A150" s="54"/>
      <c r="B150" s="54"/>
      <c r="C150" s="54" t="s">
        <v>150</v>
      </c>
      <c r="D150" s="55">
        <v>0</v>
      </c>
      <c r="E150" s="55">
        <v>-25000</v>
      </c>
      <c r="F150" s="55">
        <v>-25000</v>
      </c>
    </row>
    <row r="151" spans="1:6" x14ac:dyDescent="0.3">
      <c r="A151" s="54"/>
      <c r="B151" s="54" t="s">
        <v>606</v>
      </c>
      <c r="C151" s="54"/>
      <c r="D151" s="55">
        <v>5000</v>
      </c>
      <c r="E151" s="55">
        <v>-53000</v>
      </c>
      <c r="F151" s="55">
        <v>-48000</v>
      </c>
    </row>
    <row r="152" spans="1:6" x14ac:dyDescent="0.3">
      <c r="A152" s="54"/>
      <c r="B152" s="54" t="s">
        <v>151</v>
      </c>
      <c r="C152" s="54" t="s">
        <v>152</v>
      </c>
      <c r="D152" s="55">
        <v>0</v>
      </c>
      <c r="E152" s="55">
        <v>-17000</v>
      </c>
      <c r="F152" s="55">
        <v>-17000</v>
      </c>
    </row>
    <row r="153" spans="1:6" x14ac:dyDescent="0.3">
      <c r="A153" s="54"/>
      <c r="B153" s="54" t="s">
        <v>607</v>
      </c>
      <c r="C153" s="54"/>
      <c r="D153" s="55">
        <v>0</v>
      </c>
      <c r="E153" s="55">
        <v>-17000</v>
      </c>
      <c r="F153" s="55">
        <v>-17000</v>
      </c>
    </row>
    <row r="154" spans="1:6" x14ac:dyDescent="0.3">
      <c r="A154" s="54"/>
      <c r="B154" s="54" t="s">
        <v>153</v>
      </c>
      <c r="C154" s="54" t="s">
        <v>580</v>
      </c>
      <c r="D154" s="55">
        <v>0</v>
      </c>
      <c r="E154" s="55">
        <v>-20000</v>
      </c>
      <c r="F154" s="55">
        <v>-20000</v>
      </c>
    </row>
    <row r="155" spans="1:6" x14ac:dyDescent="0.3">
      <c r="A155" s="54"/>
      <c r="B155" s="54"/>
      <c r="C155" s="54" t="s">
        <v>154</v>
      </c>
      <c r="D155" s="55">
        <v>2000</v>
      </c>
      <c r="E155" s="55">
        <v>-3000</v>
      </c>
      <c r="F155" s="55">
        <v>-1000</v>
      </c>
    </row>
    <row r="156" spans="1:6" x14ac:dyDescent="0.3">
      <c r="A156" s="54"/>
      <c r="B156" s="54"/>
      <c r="C156" s="54" t="s">
        <v>155</v>
      </c>
      <c r="D156" s="55">
        <v>5000</v>
      </c>
      <c r="E156" s="55">
        <v>-5000</v>
      </c>
      <c r="F156" s="55">
        <v>0</v>
      </c>
    </row>
    <row r="157" spans="1:6" x14ac:dyDescent="0.3">
      <c r="A157" s="54"/>
      <c r="B157" s="54"/>
      <c r="C157" s="54" t="s">
        <v>156</v>
      </c>
      <c r="D157" s="55">
        <v>0</v>
      </c>
      <c r="E157" s="55">
        <v>-3000</v>
      </c>
      <c r="F157" s="55">
        <v>-3000</v>
      </c>
    </row>
    <row r="158" spans="1:6" x14ac:dyDescent="0.3">
      <c r="A158" s="54"/>
      <c r="B158" s="54"/>
      <c r="C158" s="54" t="s">
        <v>157</v>
      </c>
      <c r="D158" s="55">
        <v>20000</v>
      </c>
      <c r="E158" s="55">
        <v>-20000</v>
      </c>
      <c r="F158" s="55">
        <v>0</v>
      </c>
    </row>
    <row r="159" spans="1:6" x14ac:dyDescent="0.3">
      <c r="A159" s="54"/>
      <c r="B159" s="54"/>
      <c r="C159" s="54" t="s">
        <v>158</v>
      </c>
      <c r="D159" s="55">
        <v>0</v>
      </c>
      <c r="E159" s="55">
        <v>-3000</v>
      </c>
      <c r="F159" s="55">
        <v>-3000</v>
      </c>
    </row>
    <row r="160" spans="1:6" x14ac:dyDescent="0.3">
      <c r="A160" s="54"/>
      <c r="B160" s="54"/>
      <c r="C160" s="54" t="s">
        <v>159</v>
      </c>
      <c r="D160" s="55">
        <v>5000</v>
      </c>
      <c r="E160" s="55">
        <v>-5000</v>
      </c>
      <c r="F160" s="55">
        <v>0</v>
      </c>
    </row>
    <row r="161" spans="1:6" x14ac:dyDescent="0.3">
      <c r="A161" s="54"/>
      <c r="B161" s="54"/>
      <c r="C161" s="54" t="s">
        <v>160</v>
      </c>
      <c r="D161" s="55">
        <v>8000</v>
      </c>
      <c r="E161" s="55">
        <v>-8000</v>
      </c>
      <c r="F161" s="55">
        <v>0</v>
      </c>
    </row>
    <row r="162" spans="1:6" x14ac:dyDescent="0.3">
      <c r="A162" s="54"/>
      <c r="B162" s="54"/>
      <c r="C162" s="54" t="s">
        <v>161</v>
      </c>
      <c r="D162" s="55">
        <v>15000</v>
      </c>
      <c r="E162" s="55">
        <v>-15000</v>
      </c>
      <c r="F162" s="55">
        <v>0</v>
      </c>
    </row>
    <row r="163" spans="1:6" x14ac:dyDescent="0.3">
      <c r="A163" s="54"/>
      <c r="B163" s="54"/>
      <c r="C163" s="54" t="s">
        <v>162</v>
      </c>
      <c r="D163" s="55">
        <v>0</v>
      </c>
      <c r="E163" s="55">
        <v>-4000</v>
      </c>
      <c r="F163" s="55">
        <v>-4000</v>
      </c>
    </row>
    <row r="164" spans="1:6" x14ac:dyDescent="0.3">
      <c r="A164" s="54"/>
      <c r="B164" s="54"/>
      <c r="C164" s="54" t="s">
        <v>163</v>
      </c>
      <c r="D164" s="55">
        <v>0</v>
      </c>
      <c r="E164" s="55">
        <v>-2000</v>
      </c>
      <c r="F164" s="55">
        <v>-2000</v>
      </c>
    </row>
    <row r="165" spans="1:6" x14ac:dyDescent="0.3">
      <c r="A165" s="54"/>
      <c r="B165" s="54"/>
      <c r="C165" s="54" t="s">
        <v>164</v>
      </c>
      <c r="D165" s="55">
        <v>500</v>
      </c>
      <c r="E165" s="55">
        <v>-2500</v>
      </c>
      <c r="F165" s="55">
        <v>-2000</v>
      </c>
    </row>
    <row r="166" spans="1:6" x14ac:dyDescent="0.3">
      <c r="A166" s="54"/>
      <c r="B166" s="54"/>
      <c r="C166" s="54" t="s">
        <v>165</v>
      </c>
      <c r="D166" s="55">
        <v>0</v>
      </c>
      <c r="E166" s="55">
        <v>-5000</v>
      </c>
      <c r="F166" s="55">
        <v>-5000</v>
      </c>
    </row>
    <row r="167" spans="1:6" x14ac:dyDescent="0.3">
      <c r="A167" s="54"/>
      <c r="B167" s="54"/>
      <c r="C167" s="54" t="s">
        <v>166</v>
      </c>
      <c r="D167" s="55">
        <v>0</v>
      </c>
      <c r="E167" s="55">
        <v>-2000</v>
      </c>
      <c r="F167" s="55">
        <v>-2000</v>
      </c>
    </row>
    <row r="168" spans="1:6" x14ac:dyDescent="0.3">
      <c r="A168" s="54"/>
      <c r="B168" s="54"/>
      <c r="C168" s="54" t="s">
        <v>167</v>
      </c>
      <c r="D168" s="55">
        <v>500</v>
      </c>
      <c r="E168" s="55">
        <v>-2500</v>
      </c>
      <c r="F168" s="55">
        <v>-2000</v>
      </c>
    </row>
    <row r="169" spans="1:6" x14ac:dyDescent="0.3">
      <c r="A169" s="54"/>
      <c r="B169" s="54"/>
      <c r="C169" s="54" t="s">
        <v>168</v>
      </c>
      <c r="D169" s="55">
        <v>2000</v>
      </c>
      <c r="E169" s="55">
        <v>-5000</v>
      </c>
      <c r="F169" s="55">
        <v>-3000</v>
      </c>
    </row>
    <row r="170" spans="1:6" x14ac:dyDescent="0.3">
      <c r="A170" s="54"/>
      <c r="B170" s="54"/>
      <c r="C170" s="54" t="s">
        <v>169</v>
      </c>
      <c r="D170" s="55">
        <v>4000</v>
      </c>
      <c r="E170" s="55">
        <v>-7000</v>
      </c>
      <c r="F170" s="55">
        <v>-3000</v>
      </c>
    </row>
    <row r="171" spans="1:6" x14ac:dyDescent="0.3">
      <c r="A171" s="54"/>
      <c r="B171" s="54"/>
      <c r="C171" s="54" t="s">
        <v>170</v>
      </c>
      <c r="D171" s="55">
        <v>500</v>
      </c>
      <c r="E171" s="55">
        <v>-2500</v>
      </c>
      <c r="F171" s="55">
        <v>-2000</v>
      </c>
    </row>
    <row r="172" spans="1:6" x14ac:dyDescent="0.3">
      <c r="A172" s="54"/>
      <c r="B172" s="54"/>
      <c r="C172" s="54" t="s">
        <v>171</v>
      </c>
      <c r="D172" s="55">
        <v>0</v>
      </c>
      <c r="E172" s="55">
        <v>-2000</v>
      </c>
      <c r="F172" s="55">
        <v>-2000</v>
      </c>
    </row>
    <row r="173" spans="1:6" x14ac:dyDescent="0.3">
      <c r="A173" s="54"/>
      <c r="B173" s="54"/>
      <c r="C173" s="54" t="s">
        <v>172</v>
      </c>
      <c r="D173" s="55">
        <v>4000</v>
      </c>
      <c r="E173" s="55">
        <v>-8000</v>
      </c>
      <c r="F173" s="55">
        <v>-4000</v>
      </c>
    </row>
    <row r="174" spans="1:6" x14ac:dyDescent="0.3">
      <c r="A174" s="54"/>
      <c r="B174" s="54"/>
      <c r="C174" s="54" t="s">
        <v>173</v>
      </c>
      <c r="D174" s="55">
        <v>0</v>
      </c>
      <c r="E174" s="55">
        <v>-3000</v>
      </c>
      <c r="F174" s="55">
        <v>-3000</v>
      </c>
    </row>
    <row r="175" spans="1:6" x14ac:dyDescent="0.3">
      <c r="A175" s="54"/>
      <c r="B175" s="54"/>
      <c r="C175" s="54" t="s">
        <v>174</v>
      </c>
      <c r="D175" s="55">
        <v>0</v>
      </c>
      <c r="E175" s="55">
        <v>-2000</v>
      </c>
      <c r="F175" s="55">
        <v>-2000</v>
      </c>
    </row>
    <row r="176" spans="1:6" x14ac:dyDescent="0.3">
      <c r="A176" s="54"/>
      <c r="B176" s="54"/>
      <c r="C176" s="54" t="s">
        <v>175</v>
      </c>
      <c r="D176" s="55">
        <v>1000</v>
      </c>
      <c r="E176" s="55">
        <v>-2000</v>
      </c>
      <c r="F176" s="55">
        <v>-1000</v>
      </c>
    </row>
    <row r="177" spans="1:6" x14ac:dyDescent="0.3">
      <c r="A177" s="54"/>
      <c r="B177" s="54"/>
      <c r="C177" s="54" t="s">
        <v>176</v>
      </c>
      <c r="D177" s="55">
        <v>0</v>
      </c>
      <c r="E177" s="55">
        <v>-15000</v>
      </c>
      <c r="F177" s="55">
        <v>-15000</v>
      </c>
    </row>
    <row r="178" spans="1:6" x14ac:dyDescent="0.3">
      <c r="A178" s="54"/>
      <c r="B178" s="54"/>
      <c r="C178" s="54" t="s">
        <v>177</v>
      </c>
      <c r="D178" s="55">
        <v>0</v>
      </c>
      <c r="E178" s="55">
        <v>-5000</v>
      </c>
      <c r="F178" s="55">
        <v>-5000</v>
      </c>
    </row>
    <row r="179" spans="1:6" x14ac:dyDescent="0.3">
      <c r="A179" s="54"/>
      <c r="B179" s="54"/>
      <c r="C179" s="54" t="s">
        <v>178</v>
      </c>
      <c r="D179" s="55">
        <v>0</v>
      </c>
      <c r="E179" s="55">
        <v>-1000</v>
      </c>
      <c r="F179" s="55">
        <v>-1000</v>
      </c>
    </row>
    <row r="180" spans="1:6" x14ac:dyDescent="0.3">
      <c r="A180" s="54"/>
      <c r="B180" s="54" t="s">
        <v>608</v>
      </c>
      <c r="C180" s="54"/>
      <c r="D180" s="55">
        <v>67500</v>
      </c>
      <c r="E180" s="55">
        <v>-152500</v>
      </c>
      <c r="F180" s="55">
        <v>-85000</v>
      </c>
    </row>
    <row r="181" spans="1:6" x14ac:dyDescent="0.3">
      <c r="A181" s="54" t="s">
        <v>179</v>
      </c>
      <c r="B181" s="54"/>
      <c r="C181" s="54"/>
      <c r="D181" s="55">
        <v>76500</v>
      </c>
      <c r="E181" s="55">
        <v>-374300</v>
      </c>
      <c r="F181" s="55">
        <v>-297800</v>
      </c>
    </row>
    <row r="182" spans="1:6" x14ac:dyDescent="0.3">
      <c r="A182" s="54" t="s">
        <v>180</v>
      </c>
      <c r="B182" s="54" t="s">
        <v>181</v>
      </c>
      <c r="C182" s="54" t="s">
        <v>182</v>
      </c>
      <c r="D182" s="55">
        <v>0</v>
      </c>
      <c r="E182" s="55">
        <v>-8000</v>
      </c>
      <c r="F182" s="55">
        <v>-8000</v>
      </c>
    </row>
    <row r="183" spans="1:6" x14ac:dyDescent="0.3">
      <c r="A183" s="54"/>
      <c r="B183" s="54"/>
      <c r="C183" s="54" t="s">
        <v>183</v>
      </c>
      <c r="D183" s="55">
        <v>0</v>
      </c>
      <c r="E183" s="55">
        <v>-516000</v>
      </c>
      <c r="F183" s="55">
        <v>-516000</v>
      </c>
    </row>
    <row r="184" spans="1:6" x14ac:dyDescent="0.3">
      <c r="A184" s="54"/>
      <c r="B184" s="54"/>
      <c r="C184" s="54" t="s">
        <v>184</v>
      </c>
      <c r="D184" s="55">
        <v>0</v>
      </c>
      <c r="E184" s="55">
        <v>-260000</v>
      </c>
      <c r="F184" s="55">
        <v>-260000</v>
      </c>
    </row>
    <row r="185" spans="1:6" x14ac:dyDescent="0.3">
      <c r="A185" s="54"/>
      <c r="B185" s="54"/>
      <c r="C185" s="54" t="s">
        <v>185</v>
      </c>
      <c r="D185" s="55">
        <v>0</v>
      </c>
      <c r="E185" s="55">
        <v>-100000</v>
      </c>
      <c r="F185" s="55">
        <v>-100000</v>
      </c>
    </row>
    <row r="186" spans="1:6" x14ac:dyDescent="0.3">
      <c r="A186" s="54"/>
      <c r="B186" s="54"/>
      <c r="C186" s="54" t="s">
        <v>186</v>
      </c>
      <c r="D186" s="55">
        <v>0</v>
      </c>
      <c r="E186" s="55">
        <v>-2000</v>
      </c>
      <c r="F186" s="55">
        <v>-2000</v>
      </c>
    </row>
    <row r="187" spans="1:6" x14ac:dyDescent="0.3">
      <c r="A187" s="54"/>
      <c r="B187" s="54"/>
      <c r="C187" s="54" t="s">
        <v>187</v>
      </c>
      <c r="D187" s="55">
        <v>0</v>
      </c>
      <c r="E187" s="55">
        <v>-402000</v>
      </c>
      <c r="F187" s="55">
        <v>-402000</v>
      </c>
    </row>
    <row r="188" spans="1:6" x14ac:dyDescent="0.3">
      <c r="A188" s="54"/>
      <c r="B188" s="54"/>
      <c r="C188" s="54" t="s">
        <v>188</v>
      </c>
      <c r="D188" s="55">
        <v>0</v>
      </c>
      <c r="E188" s="55">
        <v>-93800</v>
      </c>
      <c r="F188" s="55">
        <v>-93800</v>
      </c>
    </row>
    <row r="189" spans="1:6" x14ac:dyDescent="0.3">
      <c r="A189" s="54"/>
      <c r="B189" s="54" t="s">
        <v>609</v>
      </c>
      <c r="C189" s="54"/>
      <c r="D189" s="55">
        <v>0</v>
      </c>
      <c r="E189" s="55">
        <v>-1381800</v>
      </c>
      <c r="F189" s="55">
        <v>-1381800</v>
      </c>
    </row>
    <row r="190" spans="1:6" x14ac:dyDescent="0.3">
      <c r="A190" s="54"/>
      <c r="B190" s="54" t="s">
        <v>189</v>
      </c>
      <c r="C190" s="54" t="s">
        <v>190</v>
      </c>
      <c r="D190" s="55">
        <v>0</v>
      </c>
      <c r="E190" s="55">
        <v>-5000</v>
      </c>
      <c r="F190" s="55">
        <v>-5000</v>
      </c>
    </row>
    <row r="191" spans="1:6" x14ac:dyDescent="0.3">
      <c r="A191" s="54"/>
      <c r="B191" s="54"/>
      <c r="C191" s="54" t="s">
        <v>191</v>
      </c>
      <c r="D191" s="55">
        <v>0</v>
      </c>
      <c r="E191" s="55">
        <v>-10000</v>
      </c>
      <c r="F191" s="55">
        <v>-10000</v>
      </c>
    </row>
    <row r="192" spans="1:6" x14ac:dyDescent="0.3">
      <c r="A192" s="54"/>
      <c r="B192" s="54"/>
      <c r="C192" s="54" t="s">
        <v>192</v>
      </c>
      <c r="D192" s="55">
        <v>0</v>
      </c>
      <c r="E192" s="55">
        <v>-80000</v>
      </c>
      <c r="F192" s="55">
        <v>-80000</v>
      </c>
    </row>
    <row r="193" spans="1:6" x14ac:dyDescent="0.3">
      <c r="A193" s="54"/>
      <c r="B193" s="54" t="s">
        <v>610</v>
      </c>
      <c r="C193" s="54"/>
      <c r="D193" s="55">
        <v>0</v>
      </c>
      <c r="E193" s="55">
        <v>-95000</v>
      </c>
      <c r="F193" s="55">
        <v>-95000</v>
      </c>
    </row>
    <row r="194" spans="1:6" x14ac:dyDescent="0.3">
      <c r="A194" s="54"/>
      <c r="B194" s="54" t="s">
        <v>193</v>
      </c>
      <c r="C194" s="54" t="s">
        <v>194</v>
      </c>
      <c r="D194" s="55">
        <v>0</v>
      </c>
      <c r="E194" s="55">
        <v>-17000</v>
      </c>
      <c r="F194" s="55">
        <v>-17000</v>
      </c>
    </row>
    <row r="195" spans="1:6" x14ac:dyDescent="0.3">
      <c r="A195" s="54"/>
      <c r="B195" s="54"/>
      <c r="C195" s="54" t="s">
        <v>195</v>
      </c>
      <c r="D195" s="55">
        <v>0</v>
      </c>
      <c r="E195" s="55">
        <v>-17000</v>
      </c>
      <c r="F195" s="55">
        <v>-17000</v>
      </c>
    </row>
    <row r="196" spans="1:6" x14ac:dyDescent="0.3">
      <c r="A196" s="54"/>
      <c r="B196" s="54"/>
      <c r="C196" s="54" t="s">
        <v>196</v>
      </c>
      <c r="D196" s="55">
        <v>0</v>
      </c>
      <c r="E196" s="55">
        <v>-16000</v>
      </c>
      <c r="F196" s="55">
        <v>-16000</v>
      </c>
    </row>
    <row r="197" spans="1:6" x14ac:dyDescent="0.3">
      <c r="A197" s="54"/>
      <c r="B197" s="54"/>
      <c r="C197" s="54" t="s">
        <v>197</v>
      </c>
      <c r="D197" s="55">
        <v>0</v>
      </c>
      <c r="E197" s="55">
        <v>-19000</v>
      </c>
      <c r="F197" s="55">
        <v>-19000</v>
      </c>
    </row>
    <row r="198" spans="1:6" x14ac:dyDescent="0.3">
      <c r="A198" s="54"/>
      <c r="B198" s="54" t="s">
        <v>611</v>
      </c>
      <c r="C198" s="54"/>
      <c r="D198" s="55">
        <v>0</v>
      </c>
      <c r="E198" s="55">
        <v>-69000</v>
      </c>
      <c r="F198" s="55">
        <v>-69000</v>
      </c>
    </row>
    <row r="199" spans="1:6" x14ac:dyDescent="0.3">
      <c r="A199" s="54"/>
      <c r="B199" s="54" t="s">
        <v>198</v>
      </c>
      <c r="C199" s="54" t="s">
        <v>199</v>
      </c>
      <c r="D199" s="55">
        <v>0</v>
      </c>
      <c r="E199" s="55">
        <v>-40000</v>
      </c>
      <c r="F199" s="55">
        <v>-40000</v>
      </c>
    </row>
    <row r="200" spans="1:6" x14ac:dyDescent="0.3">
      <c r="A200" s="54"/>
      <c r="B200" s="54"/>
      <c r="C200" s="54" t="s">
        <v>200</v>
      </c>
      <c r="D200" s="55">
        <v>0</v>
      </c>
      <c r="E200" s="55">
        <v>-70000</v>
      </c>
      <c r="F200" s="55">
        <v>-70000</v>
      </c>
    </row>
    <row r="201" spans="1:6" x14ac:dyDescent="0.3">
      <c r="A201" s="54"/>
      <c r="B201" s="54"/>
      <c r="C201" s="54" t="s">
        <v>201</v>
      </c>
      <c r="D201" s="55">
        <v>0</v>
      </c>
      <c r="E201" s="55">
        <v>-60800</v>
      </c>
      <c r="F201" s="55">
        <v>-60800</v>
      </c>
    </row>
    <row r="202" spans="1:6" x14ac:dyDescent="0.3">
      <c r="A202" s="54"/>
      <c r="B202" s="54"/>
      <c r="C202" s="54" t="s">
        <v>202</v>
      </c>
      <c r="D202" s="55">
        <v>0</v>
      </c>
      <c r="E202" s="55">
        <v>-34400</v>
      </c>
      <c r="F202" s="55">
        <v>-34400</v>
      </c>
    </row>
    <row r="203" spans="1:6" x14ac:dyDescent="0.3">
      <c r="A203" s="54"/>
      <c r="B203" s="54"/>
      <c r="C203" s="54" t="s">
        <v>203</v>
      </c>
      <c r="D203" s="55">
        <v>0</v>
      </c>
      <c r="E203" s="55">
        <v>-23500</v>
      </c>
      <c r="F203" s="55">
        <v>-23500</v>
      </c>
    </row>
    <row r="204" spans="1:6" x14ac:dyDescent="0.3">
      <c r="A204" s="54"/>
      <c r="B204" s="54"/>
      <c r="C204" s="54" t="s">
        <v>204</v>
      </c>
      <c r="D204" s="55">
        <v>0</v>
      </c>
      <c r="E204" s="55">
        <v>-23500</v>
      </c>
      <c r="F204" s="55">
        <v>-23500</v>
      </c>
    </row>
    <row r="205" spans="1:6" x14ac:dyDescent="0.3">
      <c r="A205" s="54"/>
      <c r="B205" s="54"/>
      <c r="C205" s="54" t="s">
        <v>205</v>
      </c>
      <c r="D205" s="55">
        <v>0</v>
      </c>
      <c r="E205" s="55">
        <v>-23500</v>
      </c>
      <c r="F205" s="55">
        <v>-23500</v>
      </c>
    </row>
    <row r="206" spans="1:6" x14ac:dyDescent="0.3">
      <c r="A206" s="54"/>
      <c r="B206" s="54" t="s">
        <v>612</v>
      </c>
      <c r="C206" s="54"/>
      <c r="D206" s="55">
        <v>0</v>
      </c>
      <c r="E206" s="55">
        <v>-275700</v>
      </c>
      <c r="F206" s="55">
        <v>-275700</v>
      </c>
    </row>
    <row r="207" spans="1:6" x14ac:dyDescent="0.3">
      <c r="A207" s="54"/>
      <c r="B207" s="54" t="s">
        <v>206</v>
      </c>
      <c r="C207" s="54" t="s">
        <v>207</v>
      </c>
      <c r="D207" s="55">
        <v>0</v>
      </c>
      <c r="E207" s="55">
        <v>-12000</v>
      </c>
      <c r="F207" s="55">
        <v>-12000</v>
      </c>
    </row>
    <row r="208" spans="1:6" x14ac:dyDescent="0.3">
      <c r="A208" s="54"/>
      <c r="B208" s="54"/>
      <c r="C208" s="54" t="s">
        <v>208</v>
      </c>
      <c r="D208" s="55">
        <v>0</v>
      </c>
      <c r="E208" s="55">
        <v>-12000</v>
      </c>
      <c r="F208" s="55">
        <v>-12000</v>
      </c>
    </row>
    <row r="209" spans="1:6" x14ac:dyDescent="0.3">
      <c r="A209" s="54"/>
      <c r="B209" s="54"/>
      <c r="C209" s="54" t="s">
        <v>209</v>
      </c>
      <c r="D209" s="55">
        <v>0</v>
      </c>
      <c r="E209" s="55">
        <v>-8000</v>
      </c>
      <c r="F209" s="55">
        <v>-8000</v>
      </c>
    </row>
    <row r="210" spans="1:6" x14ac:dyDescent="0.3">
      <c r="A210" s="54"/>
      <c r="B210" s="54"/>
      <c r="C210" s="54" t="s">
        <v>210</v>
      </c>
      <c r="D210" s="55">
        <v>0</v>
      </c>
      <c r="E210" s="55">
        <v>-3000</v>
      </c>
      <c r="F210" s="55">
        <v>-3000</v>
      </c>
    </row>
    <row r="211" spans="1:6" x14ac:dyDescent="0.3">
      <c r="A211" s="54"/>
      <c r="B211" s="54"/>
      <c r="C211" s="54" t="s">
        <v>211</v>
      </c>
      <c r="D211" s="55">
        <v>0</v>
      </c>
      <c r="E211" s="55">
        <v>-6000</v>
      </c>
      <c r="F211" s="55">
        <v>-6000</v>
      </c>
    </row>
    <row r="212" spans="1:6" x14ac:dyDescent="0.3">
      <c r="A212" s="54"/>
      <c r="B212" s="54"/>
      <c r="C212" s="54" t="s">
        <v>212</v>
      </c>
      <c r="D212" s="55">
        <v>0</v>
      </c>
      <c r="E212" s="55">
        <v>-4800</v>
      </c>
      <c r="F212" s="55">
        <v>-4800</v>
      </c>
    </row>
    <row r="213" spans="1:6" x14ac:dyDescent="0.3">
      <c r="A213" s="54"/>
      <c r="B213" s="54"/>
      <c r="C213" s="54" t="s">
        <v>213</v>
      </c>
      <c r="D213" s="55">
        <v>0</v>
      </c>
      <c r="E213" s="55">
        <v>-11000</v>
      </c>
      <c r="F213" s="55">
        <v>-11000</v>
      </c>
    </row>
    <row r="214" spans="1:6" x14ac:dyDescent="0.3">
      <c r="A214" s="54"/>
      <c r="B214" s="54"/>
      <c r="C214" s="54" t="s">
        <v>214</v>
      </c>
      <c r="D214" s="55">
        <v>0</v>
      </c>
      <c r="E214" s="55">
        <v>-10500</v>
      </c>
      <c r="F214" s="55">
        <v>-10500</v>
      </c>
    </row>
    <row r="215" spans="1:6" x14ac:dyDescent="0.3">
      <c r="A215" s="54"/>
      <c r="B215" s="54"/>
      <c r="C215" s="54" t="s">
        <v>215</v>
      </c>
      <c r="D215" s="55">
        <v>0</v>
      </c>
      <c r="E215" s="55">
        <v>-257156</v>
      </c>
      <c r="F215" s="55">
        <v>-257156</v>
      </c>
    </row>
    <row r="216" spans="1:6" x14ac:dyDescent="0.3">
      <c r="A216" s="54"/>
      <c r="B216" s="54" t="s">
        <v>613</v>
      </c>
      <c r="C216" s="54"/>
      <c r="D216" s="55">
        <v>0</v>
      </c>
      <c r="E216" s="55">
        <v>-324456</v>
      </c>
      <c r="F216" s="55">
        <v>-324456</v>
      </c>
    </row>
    <row r="217" spans="1:6" x14ac:dyDescent="0.3">
      <c r="A217" s="54"/>
      <c r="B217" s="54" t="s">
        <v>216</v>
      </c>
      <c r="C217" s="54" t="s">
        <v>217</v>
      </c>
      <c r="D217" s="55">
        <v>0</v>
      </c>
      <c r="E217" s="55">
        <v>-500</v>
      </c>
      <c r="F217" s="55">
        <v>-500</v>
      </c>
    </row>
    <row r="218" spans="1:6" x14ac:dyDescent="0.3">
      <c r="A218" s="54"/>
      <c r="B218" s="54"/>
      <c r="C218" s="54" t="s">
        <v>218</v>
      </c>
      <c r="D218" s="55">
        <v>0</v>
      </c>
      <c r="E218" s="55">
        <v>-500</v>
      </c>
      <c r="F218" s="55">
        <v>-500</v>
      </c>
    </row>
    <row r="219" spans="1:6" x14ac:dyDescent="0.3">
      <c r="A219" s="54"/>
      <c r="B219" s="54"/>
      <c r="C219" s="54" t="s">
        <v>219</v>
      </c>
      <c r="D219" s="55">
        <v>0</v>
      </c>
      <c r="E219" s="55">
        <v>-500</v>
      </c>
      <c r="F219" s="55">
        <v>-500</v>
      </c>
    </row>
    <row r="220" spans="1:6" x14ac:dyDescent="0.3">
      <c r="A220" s="54"/>
      <c r="B220" s="54"/>
      <c r="C220" s="54" t="s">
        <v>220</v>
      </c>
      <c r="D220" s="55">
        <v>0</v>
      </c>
      <c r="E220" s="55">
        <v>-500</v>
      </c>
      <c r="F220" s="55">
        <v>-500</v>
      </c>
    </row>
    <row r="221" spans="1:6" x14ac:dyDescent="0.3">
      <c r="A221" s="54"/>
      <c r="B221" s="54"/>
      <c r="C221" s="54" t="s">
        <v>221</v>
      </c>
      <c r="D221" s="55">
        <v>0</v>
      </c>
      <c r="E221" s="55">
        <v>-500</v>
      </c>
      <c r="F221" s="55">
        <v>-500</v>
      </c>
    </row>
    <row r="222" spans="1:6" x14ac:dyDescent="0.3">
      <c r="A222" s="54"/>
      <c r="B222" s="54"/>
      <c r="C222" s="54" t="s">
        <v>222</v>
      </c>
      <c r="D222" s="55">
        <v>0</v>
      </c>
      <c r="E222" s="55">
        <v>-500</v>
      </c>
      <c r="F222" s="55">
        <v>-500</v>
      </c>
    </row>
    <row r="223" spans="1:6" x14ac:dyDescent="0.3">
      <c r="A223" s="54"/>
      <c r="B223" s="54"/>
      <c r="C223" s="54" t="s">
        <v>223</v>
      </c>
      <c r="D223" s="55">
        <v>0</v>
      </c>
      <c r="E223" s="55">
        <v>-500</v>
      </c>
      <c r="F223" s="55">
        <v>-500</v>
      </c>
    </row>
    <row r="224" spans="1:6" x14ac:dyDescent="0.3">
      <c r="A224" s="54"/>
      <c r="B224" s="54"/>
      <c r="C224" s="54" t="s">
        <v>224</v>
      </c>
      <c r="D224" s="55">
        <v>0</v>
      </c>
      <c r="E224" s="55">
        <v>-500</v>
      </c>
      <c r="F224" s="55">
        <v>-500</v>
      </c>
    </row>
    <row r="225" spans="1:6" x14ac:dyDescent="0.3">
      <c r="A225" s="54"/>
      <c r="B225" s="54"/>
      <c r="C225" s="54" t="s">
        <v>225</v>
      </c>
      <c r="D225" s="55">
        <v>0</v>
      </c>
      <c r="E225" s="55">
        <v>-500</v>
      </c>
      <c r="F225" s="55">
        <v>-500</v>
      </c>
    </row>
    <row r="226" spans="1:6" x14ac:dyDescent="0.3">
      <c r="A226" s="54"/>
      <c r="B226" s="54"/>
      <c r="C226" s="54" t="s">
        <v>226</v>
      </c>
      <c r="D226" s="55">
        <v>0</v>
      </c>
      <c r="E226" s="55">
        <v>-500</v>
      </c>
      <c r="F226" s="55">
        <v>-500</v>
      </c>
    </row>
    <row r="227" spans="1:6" x14ac:dyDescent="0.3">
      <c r="A227" s="54"/>
      <c r="B227" s="54"/>
      <c r="C227" s="54" t="s">
        <v>227</v>
      </c>
      <c r="D227" s="55">
        <v>0</v>
      </c>
      <c r="E227" s="55">
        <v>-500</v>
      </c>
      <c r="F227" s="55">
        <v>-500</v>
      </c>
    </row>
    <row r="228" spans="1:6" x14ac:dyDescent="0.3">
      <c r="A228" s="54"/>
      <c r="B228" s="54"/>
      <c r="C228" s="54" t="s">
        <v>228</v>
      </c>
      <c r="D228" s="55">
        <v>0</v>
      </c>
      <c r="E228" s="55">
        <v>-500</v>
      </c>
      <c r="F228" s="55">
        <v>-500</v>
      </c>
    </row>
    <row r="229" spans="1:6" x14ac:dyDescent="0.3">
      <c r="A229" s="54"/>
      <c r="B229" s="54"/>
      <c r="C229" s="54" t="s">
        <v>229</v>
      </c>
      <c r="D229" s="55">
        <v>0</v>
      </c>
      <c r="E229" s="55">
        <v>-500</v>
      </c>
      <c r="F229" s="55">
        <v>-500</v>
      </c>
    </row>
    <row r="230" spans="1:6" x14ac:dyDescent="0.3">
      <c r="A230" s="54"/>
      <c r="B230" s="54"/>
      <c r="C230" s="54" t="s">
        <v>230</v>
      </c>
      <c r="D230" s="55">
        <v>0</v>
      </c>
      <c r="E230" s="55">
        <v>-500</v>
      </c>
      <c r="F230" s="55">
        <v>-500</v>
      </c>
    </row>
    <row r="231" spans="1:6" x14ac:dyDescent="0.3">
      <c r="A231" s="54"/>
      <c r="B231" s="54"/>
      <c r="C231" s="54" t="s">
        <v>231</v>
      </c>
      <c r="D231" s="55">
        <v>0</v>
      </c>
      <c r="E231" s="55">
        <v>-500</v>
      </c>
      <c r="F231" s="55">
        <v>-500</v>
      </c>
    </row>
    <row r="232" spans="1:6" x14ac:dyDescent="0.3">
      <c r="A232" s="54"/>
      <c r="B232" s="54"/>
      <c r="C232" s="54" t="s">
        <v>232</v>
      </c>
      <c r="D232" s="55">
        <v>0</v>
      </c>
      <c r="E232" s="55">
        <v>-500</v>
      </c>
      <c r="F232" s="55">
        <v>-500</v>
      </c>
    </row>
    <row r="233" spans="1:6" x14ac:dyDescent="0.3">
      <c r="A233" s="54"/>
      <c r="B233" s="54"/>
      <c r="C233" s="54" t="s">
        <v>233</v>
      </c>
      <c r="D233" s="55">
        <v>0</v>
      </c>
      <c r="E233" s="55">
        <v>-500</v>
      </c>
      <c r="F233" s="55">
        <v>-500</v>
      </c>
    </row>
    <row r="234" spans="1:6" x14ac:dyDescent="0.3">
      <c r="A234" s="54"/>
      <c r="B234" s="54"/>
      <c r="C234" s="54" t="s">
        <v>234</v>
      </c>
      <c r="D234" s="55">
        <v>0</v>
      </c>
      <c r="E234" s="55">
        <v>-500</v>
      </c>
      <c r="F234" s="55">
        <v>-500</v>
      </c>
    </row>
    <row r="235" spans="1:6" x14ac:dyDescent="0.3">
      <c r="A235" s="54"/>
      <c r="B235" s="54"/>
      <c r="C235" s="54" t="s">
        <v>235</v>
      </c>
      <c r="D235" s="55">
        <v>0</v>
      </c>
      <c r="E235" s="55">
        <v>-500</v>
      </c>
      <c r="F235" s="55">
        <v>-500</v>
      </c>
    </row>
    <row r="236" spans="1:6" x14ac:dyDescent="0.3">
      <c r="A236" s="54"/>
      <c r="B236" s="54"/>
      <c r="C236" s="54" t="s">
        <v>236</v>
      </c>
      <c r="D236" s="55">
        <v>0</v>
      </c>
      <c r="E236" s="55">
        <v>-500</v>
      </c>
      <c r="F236" s="55">
        <v>-500</v>
      </c>
    </row>
    <row r="237" spans="1:6" x14ac:dyDescent="0.3">
      <c r="A237" s="54"/>
      <c r="B237" s="54"/>
      <c r="C237" s="54" t="s">
        <v>237</v>
      </c>
      <c r="D237" s="55">
        <v>0</v>
      </c>
      <c r="E237" s="55">
        <v>-500</v>
      </c>
      <c r="F237" s="55">
        <v>-500</v>
      </c>
    </row>
    <row r="238" spans="1:6" x14ac:dyDescent="0.3">
      <c r="A238" s="54"/>
      <c r="B238" s="54"/>
      <c r="C238" s="54" t="s">
        <v>238</v>
      </c>
      <c r="D238" s="55">
        <v>0</v>
      </c>
      <c r="E238" s="55">
        <v>-500</v>
      </c>
      <c r="F238" s="55">
        <v>-500</v>
      </c>
    </row>
    <row r="239" spans="1:6" x14ac:dyDescent="0.3">
      <c r="A239" s="54"/>
      <c r="B239" s="54"/>
      <c r="C239" s="54" t="s">
        <v>239</v>
      </c>
      <c r="D239" s="55">
        <v>0</v>
      </c>
      <c r="E239" s="55">
        <v>-500</v>
      </c>
      <c r="F239" s="55">
        <v>-500</v>
      </c>
    </row>
    <row r="240" spans="1:6" x14ac:dyDescent="0.3">
      <c r="A240" s="54"/>
      <c r="B240" s="54"/>
      <c r="C240" s="54" t="s">
        <v>240</v>
      </c>
      <c r="D240" s="55">
        <v>0</v>
      </c>
      <c r="E240" s="55">
        <v>-500</v>
      </c>
      <c r="F240" s="55">
        <v>-500</v>
      </c>
    </row>
    <row r="241" spans="1:6" x14ac:dyDescent="0.3">
      <c r="A241" s="54"/>
      <c r="B241" s="54"/>
      <c r="C241" s="54" t="s">
        <v>241</v>
      </c>
      <c r="D241" s="55">
        <v>0</v>
      </c>
      <c r="E241" s="55">
        <v>-500</v>
      </c>
      <c r="F241" s="55">
        <v>-500</v>
      </c>
    </row>
    <row r="242" spans="1:6" x14ac:dyDescent="0.3">
      <c r="A242" s="54"/>
      <c r="B242" s="54"/>
      <c r="C242" s="54" t="s">
        <v>242</v>
      </c>
      <c r="D242" s="55">
        <v>0</v>
      </c>
      <c r="E242" s="55">
        <v>-500</v>
      </c>
      <c r="F242" s="55">
        <v>-500</v>
      </c>
    </row>
    <row r="243" spans="1:6" x14ac:dyDescent="0.3">
      <c r="A243" s="54"/>
      <c r="B243" s="54"/>
      <c r="C243" s="54" t="s">
        <v>243</v>
      </c>
      <c r="D243" s="55">
        <v>0</v>
      </c>
      <c r="E243" s="55">
        <v>-500</v>
      </c>
      <c r="F243" s="55">
        <v>-500</v>
      </c>
    </row>
    <row r="244" spans="1:6" x14ac:dyDescent="0.3">
      <c r="A244" s="54"/>
      <c r="B244" s="54"/>
      <c r="C244" s="54" t="s">
        <v>244</v>
      </c>
      <c r="D244" s="55">
        <v>0</v>
      </c>
      <c r="E244" s="55">
        <v>-500</v>
      </c>
      <c r="F244" s="55">
        <v>-500</v>
      </c>
    </row>
    <row r="245" spans="1:6" x14ac:dyDescent="0.3">
      <c r="A245" s="54"/>
      <c r="B245" s="54"/>
      <c r="C245" s="54" t="s">
        <v>245</v>
      </c>
      <c r="D245" s="55">
        <v>0</v>
      </c>
      <c r="E245" s="55">
        <v>-500</v>
      </c>
      <c r="F245" s="55">
        <v>-500</v>
      </c>
    </row>
    <row r="246" spans="1:6" x14ac:dyDescent="0.3">
      <c r="A246" s="54"/>
      <c r="B246" s="54"/>
      <c r="C246" s="54" t="s">
        <v>246</v>
      </c>
      <c r="D246" s="55">
        <v>0</v>
      </c>
      <c r="E246" s="55">
        <v>-500</v>
      </c>
      <c r="F246" s="55">
        <v>-500</v>
      </c>
    </row>
    <row r="247" spans="1:6" x14ac:dyDescent="0.3">
      <c r="A247" s="54"/>
      <c r="B247" s="54"/>
      <c r="C247" s="54" t="s">
        <v>247</v>
      </c>
      <c r="D247" s="55">
        <v>0</v>
      </c>
      <c r="E247" s="55">
        <v>-500</v>
      </c>
      <c r="F247" s="55">
        <v>-500</v>
      </c>
    </row>
    <row r="248" spans="1:6" x14ac:dyDescent="0.3">
      <c r="A248" s="54"/>
      <c r="B248" s="54"/>
      <c r="C248" s="54" t="s">
        <v>248</v>
      </c>
      <c r="D248" s="55">
        <v>0</v>
      </c>
      <c r="E248" s="55">
        <v>-500</v>
      </c>
      <c r="F248" s="55">
        <v>-500</v>
      </c>
    </row>
    <row r="249" spans="1:6" x14ac:dyDescent="0.3">
      <c r="A249" s="54"/>
      <c r="B249" s="54"/>
      <c r="C249" s="54" t="s">
        <v>249</v>
      </c>
      <c r="D249" s="55">
        <v>0</v>
      </c>
      <c r="E249" s="55">
        <v>-500</v>
      </c>
      <c r="F249" s="55">
        <v>-500</v>
      </c>
    </row>
    <row r="250" spans="1:6" x14ac:dyDescent="0.3">
      <c r="A250" s="54"/>
      <c r="B250" s="54"/>
      <c r="C250" s="54" t="s">
        <v>250</v>
      </c>
      <c r="D250" s="55">
        <v>0</v>
      </c>
      <c r="E250" s="55">
        <v>-500</v>
      </c>
      <c r="F250" s="55">
        <v>-500</v>
      </c>
    </row>
    <row r="251" spans="1:6" x14ac:dyDescent="0.3">
      <c r="A251" s="54"/>
      <c r="B251" s="54"/>
      <c r="C251" s="54" t="s">
        <v>251</v>
      </c>
      <c r="D251" s="55">
        <v>0</v>
      </c>
      <c r="E251" s="55">
        <v>-500</v>
      </c>
      <c r="F251" s="55">
        <v>-500</v>
      </c>
    </row>
    <row r="252" spans="1:6" x14ac:dyDescent="0.3">
      <c r="A252" s="54"/>
      <c r="B252" s="54"/>
      <c r="C252" s="54" t="s">
        <v>252</v>
      </c>
      <c r="D252" s="55">
        <v>0</v>
      </c>
      <c r="E252" s="55">
        <v>-500</v>
      </c>
      <c r="F252" s="55">
        <v>-500</v>
      </c>
    </row>
    <row r="253" spans="1:6" x14ac:dyDescent="0.3">
      <c r="A253" s="54"/>
      <c r="B253" s="54"/>
      <c r="C253" s="54" t="s">
        <v>253</v>
      </c>
      <c r="D253" s="55">
        <v>0</v>
      </c>
      <c r="E253" s="55">
        <v>-500</v>
      </c>
      <c r="F253" s="55">
        <v>-500</v>
      </c>
    </row>
    <row r="254" spans="1:6" x14ac:dyDescent="0.3">
      <c r="A254" s="54"/>
      <c r="B254" s="54"/>
      <c r="C254" s="54" t="s">
        <v>254</v>
      </c>
      <c r="D254" s="55">
        <v>0</v>
      </c>
      <c r="E254" s="55">
        <v>-500</v>
      </c>
      <c r="F254" s="55">
        <v>-500</v>
      </c>
    </row>
    <row r="255" spans="1:6" x14ac:dyDescent="0.3">
      <c r="A255" s="54"/>
      <c r="B255" s="54"/>
      <c r="C255" s="54" t="s">
        <v>255</v>
      </c>
      <c r="D255" s="55">
        <v>0</v>
      </c>
      <c r="E255" s="55">
        <v>-500</v>
      </c>
      <c r="F255" s="55">
        <v>-500</v>
      </c>
    </row>
    <row r="256" spans="1:6" x14ac:dyDescent="0.3">
      <c r="A256" s="54"/>
      <c r="B256" s="54"/>
      <c r="C256" s="54" t="s">
        <v>256</v>
      </c>
      <c r="D256" s="55">
        <v>0</v>
      </c>
      <c r="E256" s="55">
        <v>-500</v>
      </c>
      <c r="F256" s="55">
        <v>-500</v>
      </c>
    </row>
    <row r="257" spans="1:6" x14ac:dyDescent="0.3">
      <c r="A257" s="54"/>
      <c r="B257" s="54"/>
      <c r="C257" s="54" t="s">
        <v>257</v>
      </c>
      <c r="D257" s="55">
        <v>0</v>
      </c>
      <c r="E257" s="55">
        <v>-500</v>
      </c>
      <c r="F257" s="55">
        <v>-500</v>
      </c>
    </row>
    <row r="258" spans="1:6" x14ac:dyDescent="0.3">
      <c r="A258" s="54"/>
      <c r="B258" s="54"/>
      <c r="C258" s="54" t="s">
        <v>258</v>
      </c>
      <c r="D258" s="55">
        <v>0</v>
      </c>
      <c r="E258" s="55">
        <v>-500</v>
      </c>
      <c r="F258" s="55">
        <v>-500</v>
      </c>
    </row>
    <row r="259" spans="1:6" x14ac:dyDescent="0.3">
      <c r="A259" s="54"/>
      <c r="B259" s="54"/>
      <c r="C259" s="54" t="s">
        <v>259</v>
      </c>
      <c r="D259" s="55">
        <v>0</v>
      </c>
      <c r="E259" s="55">
        <v>-500</v>
      </c>
      <c r="F259" s="55">
        <v>-500</v>
      </c>
    </row>
    <row r="260" spans="1:6" x14ac:dyDescent="0.3">
      <c r="A260" s="54"/>
      <c r="B260" s="54"/>
      <c r="C260" s="54" t="s">
        <v>260</v>
      </c>
      <c r="D260" s="55">
        <v>0</v>
      </c>
      <c r="E260" s="55">
        <v>-500</v>
      </c>
      <c r="F260" s="55">
        <v>-500</v>
      </c>
    </row>
    <row r="261" spans="1:6" x14ac:dyDescent="0.3">
      <c r="A261" s="54"/>
      <c r="B261" s="54"/>
      <c r="C261" s="54" t="s">
        <v>261</v>
      </c>
      <c r="D261" s="55">
        <v>0</v>
      </c>
      <c r="E261" s="55">
        <v>-500</v>
      </c>
      <c r="F261" s="55">
        <v>-500</v>
      </c>
    </row>
    <row r="262" spans="1:6" x14ac:dyDescent="0.3">
      <c r="A262" s="54"/>
      <c r="B262" s="54"/>
      <c r="C262" s="54" t="s">
        <v>262</v>
      </c>
      <c r="D262" s="55">
        <v>0</v>
      </c>
      <c r="E262" s="55">
        <v>-500</v>
      </c>
      <c r="F262" s="55">
        <v>-500</v>
      </c>
    </row>
    <row r="263" spans="1:6" x14ac:dyDescent="0.3">
      <c r="A263" s="54"/>
      <c r="B263" s="54"/>
      <c r="C263" s="54" t="s">
        <v>263</v>
      </c>
      <c r="D263" s="55">
        <v>0</v>
      </c>
      <c r="E263" s="55">
        <v>-500</v>
      </c>
      <c r="F263" s="55">
        <v>-500</v>
      </c>
    </row>
    <row r="264" spans="1:6" x14ac:dyDescent="0.3">
      <c r="A264" s="54"/>
      <c r="B264" s="54"/>
      <c r="C264" s="54" t="s">
        <v>264</v>
      </c>
      <c r="D264" s="55">
        <v>0</v>
      </c>
      <c r="E264" s="55">
        <v>-500</v>
      </c>
      <c r="F264" s="55">
        <v>-500</v>
      </c>
    </row>
    <row r="265" spans="1:6" x14ac:dyDescent="0.3">
      <c r="A265" s="54"/>
      <c r="B265" s="54"/>
      <c r="C265" s="54" t="s">
        <v>265</v>
      </c>
      <c r="D265" s="55">
        <v>0</v>
      </c>
      <c r="E265" s="55">
        <v>-500</v>
      </c>
      <c r="F265" s="55">
        <v>-500</v>
      </c>
    </row>
    <row r="266" spans="1:6" x14ac:dyDescent="0.3">
      <c r="A266" s="54"/>
      <c r="B266" s="54"/>
      <c r="C266" s="54" t="s">
        <v>266</v>
      </c>
      <c r="D266" s="55">
        <v>0</v>
      </c>
      <c r="E266" s="55">
        <v>-500</v>
      </c>
      <c r="F266" s="55">
        <v>-500</v>
      </c>
    </row>
    <row r="267" spans="1:6" x14ac:dyDescent="0.3">
      <c r="A267" s="54"/>
      <c r="B267" s="54"/>
      <c r="C267" s="54" t="s">
        <v>267</v>
      </c>
      <c r="D267" s="55">
        <v>0</v>
      </c>
      <c r="E267" s="55">
        <v>-500</v>
      </c>
      <c r="F267" s="55">
        <v>-500</v>
      </c>
    </row>
    <row r="268" spans="1:6" x14ac:dyDescent="0.3">
      <c r="A268" s="54"/>
      <c r="B268" s="54"/>
      <c r="C268" s="54" t="s">
        <v>268</v>
      </c>
      <c r="D268" s="55">
        <v>0</v>
      </c>
      <c r="E268" s="55">
        <v>-500</v>
      </c>
      <c r="F268" s="55">
        <v>-500</v>
      </c>
    </row>
    <row r="269" spans="1:6" x14ac:dyDescent="0.3">
      <c r="A269" s="54"/>
      <c r="B269" s="54"/>
      <c r="C269" s="54" t="s">
        <v>269</v>
      </c>
      <c r="D269" s="55">
        <v>0</v>
      </c>
      <c r="E269" s="55">
        <v>-500</v>
      </c>
      <c r="F269" s="55">
        <v>-500</v>
      </c>
    </row>
    <row r="270" spans="1:6" x14ac:dyDescent="0.3">
      <c r="A270" s="54"/>
      <c r="B270" s="54"/>
      <c r="C270" s="54" t="s">
        <v>270</v>
      </c>
      <c r="D270" s="55">
        <v>0</v>
      </c>
      <c r="E270" s="55">
        <v>-500</v>
      </c>
      <c r="F270" s="55">
        <v>-500</v>
      </c>
    </row>
    <row r="271" spans="1:6" x14ac:dyDescent="0.3">
      <c r="A271" s="54"/>
      <c r="B271" s="54"/>
      <c r="C271" s="54" t="s">
        <v>271</v>
      </c>
      <c r="D271" s="55">
        <v>0</v>
      </c>
      <c r="E271" s="55">
        <v>-500</v>
      </c>
      <c r="F271" s="55">
        <v>-500</v>
      </c>
    </row>
    <row r="272" spans="1:6" x14ac:dyDescent="0.3">
      <c r="A272" s="54"/>
      <c r="B272" s="54"/>
      <c r="C272" s="54" t="s">
        <v>272</v>
      </c>
      <c r="D272" s="55">
        <v>0</v>
      </c>
      <c r="E272" s="55">
        <v>-500</v>
      </c>
      <c r="F272" s="55">
        <v>-500</v>
      </c>
    </row>
    <row r="273" spans="1:6" x14ac:dyDescent="0.3">
      <c r="A273" s="54"/>
      <c r="B273" s="54"/>
      <c r="C273" s="54" t="s">
        <v>273</v>
      </c>
      <c r="D273" s="55">
        <v>0</v>
      </c>
      <c r="E273" s="55">
        <v>-500</v>
      </c>
      <c r="F273" s="55">
        <v>-500</v>
      </c>
    </row>
    <row r="274" spans="1:6" x14ac:dyDescent="0.3">
      <c r="A274" s="54"/>
      <c r="B274" s="54"/>
      <c r="C274" s="54" t="s">
        <v>274</v>
      </c>
      <c r="D274" s="55">
        <v>0</v>
      </c>
      <c r="E274" s="55">
        <v>-500</v>
      </c>
      <c r="F274" s="55">
        <v>-500</v>
      </c>
    </row>
    <row r="275" spans="1:6" x14ac:dyDescent="0.3">
      <c r="A275" s="54"/>
      <c r="B275" s="54"/>
      <c r="C275" s="54" t="s">
        <v>275</v>
      </c>
      <c r="D275" s="55">
        <v>0</v>
      </c>
      <c r="E275" s="55">
        <v>-500</v>
      </c>
      <c r="F275" s="55">
        <v>-500</v>
      </c>
    </row>
    <row r="276" spans="1:6" x14ac:dyDescent="0.3">
      <c r="A276" s="54"/>
      <c r="B276" s="54"/>
      <c r="C276" s="54" t="s">
        <v>276</v>
      </c>
      <c r="D276" s="55">
        <v>0</v>
      </c>
      <c r="E276" s="55">
        <v>-500</v>
      </c>
      <c r="F276" s="55">
        <v>-500</v>
      </c>
    </row>
    <row r="277" spans="1:6" x14ac:dyDescent="0.3">
      <c r="A277" s="54"/>
      <c r="B277" s="54" t="s">
        <v>614</v>
      </c>
      <c r="C277" s="54"/>
      <c r="D277" s="55">
        <v>0</v>
      </c>
      <c r="E277" s="55">
        <v>-30000</v>
      </c>
      <c r="F277" s="55">
        <v>-30000</v>
      </c>
    </row>
    <row r="278" spans="1:6" x14ac:dyDescent="0.3">
      <c r="A278" s="54"/>
      <c r="B278" s="54" t="s">
        <v>277</v>
      </c>
      <c r="C278" s="54" t="s">
        <v>278</v>
      </c>
      <c r="D278" s="55">
        <v>0</v>
      </c>
      <c r="E278" s="55">
        <v>-5000</v>
      </c>
      <c r="F278" s="55">
        <v>-5000</v>
      </c>
    </row>
    <row r="279" spans="1:6" x14ac:dyDescent="0.3">
      <c r="A279" s="54"/>
      <c r="B279" s="54"/>
      <c r="C279" s="54" t="s">
        <v>279</v>
      </c>
      <c r="D279" s="55">
        <v>0</v>
      </c>
      <c r="E279" s="55">
        <v>-8000</v>
      </c>
      <c r="F279" s="55">
        <v>-8000</v>
      </c>
    </row>
    <row r="280" spans="1:6" x14ac:dyDescent="0.3">
      <c r="A280" s="54"/>
      <c r="B280" s="54"/>
      <c r="C280" s="54" t="s">
        <v>280</v>
      </c>
      <c r="D280" s="55">
        <v>0</v>
      </c>
      <c r="E280" s="55">
        <v>-8000</v>
      </c>
      <c r="F280" s="55">
        <v>-8000</v>
      </c>
    </row>
    <row r="281" spans="1:6" x14ac:dyDescent="0.3">
      <c r="A281" s="54"/>
      <c r="B281" s="54"/>
      <c r="C281" s="54" t="s">
        <v>281</v>
      </c>
      <c r="D281" s="55">
        <v>0</v>
      </c>
      <c r="E281" s="55">
        <v>-8000</v>
      </c>
      <c r="F281" s="55">
        <v>-8000</v>
      </c>
    </row>
    <row r="282" spans="1:6" x14ac:dyDescent="0.3">
      <c r="A282" s="54"/>
      <c r="B282" s="54"/>
      <c r="C282" s="54" t="s">
        <v>282</v>
      </c>
      <c r="D282" s="55">
        <v>0</v>
      </c>
      <c r="E282" s="55">
        <v>-3000</v>
      </c>
      <c r="F282" s="55">
        <v>-3000</v>
      </c>
    </row>
    <row r="283" spans="1:6" x14ac:dyDescent="0.3">
      <c r="A283" s="54"/>
      <c r="B283" s="54"/>
      <c r="C283" s="54" t="s">
        <v>283</v>
      </c>
      <c r="D283" s="55">
        <v>0</v>
      </c>
      <c r="E283" s="55">
        <v>-3000</v>
      </c>
      <c r="F283" s="55">
        <v>-3000</v>
      </c>
    </row>
    <row r="284" spans="1:6" x14ac:dyDescent="0.3">
      <c r="A284" s="54"/>
      <c r="B284" s="54"/>
      <c r="C284" s="54" t="s">
        <v>284</v>
      </c>
      <c r="D284" s="55">
        <v>0</v>
      </c>
      <c r="E284" s="55">
        <v>-3000</v>
      </c>
      <c r="F284" s="55">
        <v>-3000</v>
      </c>
    </row>
    <row r="285" spans="1:6" x14ac:dyDescent="0.3">
      <c r="A285" s="54"/>
      <c r="B285" s="54"/>
      <c r="C285" s="54" t="s">
        <v>285</v>
      </c>
      <c r="D285" s="55">
        <v>0</v>
      </c>
      <c r="E285" s="55">
        <v>-3000</v>
      </c>
      <c r="F285" s="55">
        <v>-3000</v>
      </c>
    </row>
    <row r="286" spans="1:6" x14ac:dyDescent="0.3">
      <c r="A286" s="54"/>
      <c r="B286" s="54"/>
      <c r="C286" s="54" t="s">
        <v>286</v>
      </c>
      <c r="D286" s="55">
        <v>0</v>
      </c>
      <c r="E286" s="55">
        <v>-10000</v>
      </c>
      <c r="F286" s="55">
        <v>-10000</v>
      </c>
    </row>
    <row r="287" spans="1:6" x14ac:dyDescent="0.3">
      <c r="A287" s="54"/>
      <c r="B287" s="54"/>
      <c r="C287" s="54" t="s">
        <v>287</v>
      </c>
      <c r="D287" s="55">
        <v>0</v>
      </c>
      <c r="E287" s="55">
        <v>-14000</v>
      </c>
      <c r="F287" s="55">
        <v>-14000</v>
      </c>
    </row>
    <row r="288" spans="1:6" x14ac:dyDescent="0.3">
      <c r="A288" s="54"/>
      <c r="B288" s="54"/>
      <c r="C288" s="54" t="s">
        <v>288</v>
      </c>
      <c r="D288" s="55">
        <v>0</v>
      </c>
      <c r="E288" s="55">
        <v>-2000</v>
      </c>
      <c r="F288" s="55">
        <v>-2000</v>
      </c>
    </row>
    <row r="289" spans="1:6" x14ac:dyDescent="0.3">
      <c r="A289" s="54"/>
      <c r="B289" s="54"/>
      <c r="C289" s="54" t="s">
        <v>289</v>
      </c>
      <c r="D289" s="55">
        <v>0</v>
      </c>
      <c r="E289" s="55">
        <v>-8000</v>
      </c>
      <c r="F289" s="55">
        <v>-8000</v>
      </c>
    </row>
    <row r="290" spans="1:6" x14ac:dyDescent="0.3">
      <c r="A290" s="54"/>
      <c r="B290" s="54"/>
      <c r="C290" s="54" t="s">
        <v>290</v>
      </c>
      <c r="D290" s="55">
        <v>0</v>
      </c>
      <c r="E290" s="55">
        <v>-10000</v>
      </c>
      <c r="F290" s="55">
        <v>-10000</v>
      </c>
    </row>
    <row r="291" spans="1:6" x14ac:dyDescent="0.3">
      <c r="A291" s="54"/>
      <c r="B291" s="54"/>
      <c r="C291" s="54" t="s">
        <v>291</v>
      </c>
      <c r="D291" s="55">
        <v>0</v>
      </c>
      <c r="E291" s="55">
        <v>-1000</v>
      </c>
      <c r="F291" s="55">
        <v>-1000</v>
      </c>
    </row>
    <row r="292" spans="1:6" x14ac:dyDescent="0.3">
      <c r="A292" s="54"/>
      <c r="B292" s="54"/>
      <c r="C292" s="54" t="s">
        <v>292</v>
      </c>
      <c r="D292" s="55">
        <v>0</v>
      </c>
      <c r="E292" s="55">
        <v>-1500</v>
      </c>
      <c r="F292" s="55">
        <v>-1500</v>
      </c>
    </row>
    <row r="293" spans="1:6" x14ac:dyDescent="0.3">
      <c r="A293" s="54"/>
      <c r="B293" s="54"/>
      <c r="C293" s="54" t="s">
        <v>293</v>
      </c>
      <c r="D293" s="55">
        <v>100000</v>
      </c>
      <c r="E293" s="55">
        <v>-99600</v>
      </c>
      <c r="F293" s="55">
        <v>400</v>
      </c>
    </row>
    <row r="294" spans="1:6" x14ac:dyDescent="0.3">
      <c r="A294" s="54"/>
      <c r="B294" s="54"/>
      <c r="C294" s="54" t="s">
        <v>294</v>
      </c>
      <c r="D294" s="55">
        <v>0</v>
      </c>
      <c r="E294" s="55">
        <v>-6000</v>
      </c>
      <c r="F294" s="55">
        <v>-6000</v>
      </c>
    </row>
    <row r="295" spans="1:6" x14ac:dyDescent="0.3">
      <c r="A295" s="54"/>
      <c r="B295" s="54"/>
      <c r="C295" s="54" t="s">
        <v>295</v>
      </c>
      <c r="D295" s="55">
        <v>0</v>
      </c>
      <c r="E295" s="55">
        <v>-50000</v>
      </c>
      <c r="F295" s="55">
        <v>-50000</v>
      </c>
    </row>
    <row r="296" spans="1:6" x14ac:dyDescent="0.3">
      <c r="A296" s="54"/>
      <c r="B296" s="54"/>
      <c r="C296" s="54" t="s">
        <v>296</v>
      </c>
      <c r="D296" s="55">
        <v>0</v>
      </c>
      <c r="E296" s="55">
        <v>-3000</v>
      </c>
      <c r="F296" s="55">
        <v>-3000</v>
      </c>
    </row>
    <row r="297" spans="1:6" x14ac:dyDescent="0.3">
      <c r="A297" s="54"/>
      <c r="B297" s="54"/>
      <c r="C297" s="54" t="s">
        <v>297</v>
      </c>
      <c r="D297" s="55">
        <v>7050</v>
      </c>
      <c r="E297" s="55">
        <v>-2000</v>
      </c>
      <c r="F297" s="55">
        <v>5050</v>
      </c>
    </row>
    <row r="298" spans="1:6" x14ac:dyDescent="0.3">
      <c r="A298" s="54"/>
      <c r="B298" s="54" t="s">
        <v>615</v>
      </c>
      <c r="C298" s="54"/>
      <c r="D298" s="55">
        <v>107050</v>
      </c>
      <c r="E298" s="55">
        <v>-248100</v>
      </c>
      <c r="F298" s="55">
        <v>-141050</v>
      </c>
    </row>
    <row r="299" spans="1:6" x14ac:dyDescent="0.3">
      <c r="A299" s="54"/>
      <c r="B299" s="54" t="s">
        <v>298</v>
      </c>
      <c r="C299" s="54" t="s">
        <v>299</v>
      </c>
      <c r="D299" s="55">
        <v>0</v>
      </c>
      <c r="E299" s="55">
        <v>-2500</v>
      </c>
      <c r="F299" s="55">
        <v>-2500</v>
      </c>
    </row>
    <row r="300" spans="1:6" x14ac:dyDescent="0.3">
      <c r="A300" s="54"/>
      <c r="B300" s="54"/>
      <c r="C300" s="54" t="s">
        <v>300</v>
      </c>
      <c r="D300" s="55">
        <v>0</v>
      </c>
      <c r="E300" s="55">
        <v>-2500</v>
      </c>
      <c r="F300" s="55">
        <v>-2500</v>
      </c>
    </row>
    <row r="301" spans="1:6" x14ac:dyDescent="0.3">
      <c r="A301" s="54"/>
      <c r="B301" s="54"/>
      <c r="C301" s="54" t="s">
        <v>301</v>
      </c>
      <c r="D301" s="55">
        <v>0</v>
      </c>
      <c r="E301" s="55">
        <v>-2500</v>
      </c>
      <c r="F301" s="55">
        <v>-2500</v>
      </c>
    </row>
    <row r="302" spans="1:6" x14ac:dyDescent="0.3">
      <c r="A302" s="54"/>
      <c r="B302" s="54"/>
      <c r="C302" s="54" t="s">
        <v>302</v>
      </c>
      <c r="D302" s="55">
        <v>0</v>
      </c>
      <c r="E302" s="55">
        <v>-2500</v>
      </c>
      <c r="F302" s="55">
        <v>-2500</v>
      </c>
    </row>
    <row r="303" spans="1:6" x14ac:dyDescent="0.3">
      <c r="A303" s="54"/>
      <c r="B303" s="54"/>
      <c r="C303" s="54" t="s">
        <v>303</v>
      </c>
      <c r="D303" s="55">
        <v>0</v>
      </c>
      <c r="E303" s="55">
        <v>-8000</v>
      </c>
      <c r="F303" s="55">
        <v>-8000</v>
      </c>
    </row>
    <row r="304" spans="1:6" x14ac:dyDescent="0.3">
      <c r="A304" s="54"/>
      <c r="B304" s="54" t="s">
        <v>616</v>
      </c>
      <c r="C304" s="54"/>
      <c r="D304" s="55">
        <v>0</v>
      </c>
      <c r="E304" s="55">
        <v>-18000</v>
      </c>
      <c r="F304" s="55">
        <v>-18000</v>
      </c>
    </row>
    <row r="305" spans="1:6" x14ac:dyDescent="0.3">
      <c r="A305" s="54"/>
      <c r="B305" s="54" t="s">
        <v>304</v>
      </c>
      <c r="C305" s="54" t="s">
        <v>305</v>
      </c>
      <c r="D305" s="55">
        <v>0</v>
      </c>
      <c r="E305" s="55">
        <v>-6000</v>
      </c>
      <c r="F305" s="55">
        <v>-6000</v>
      </c>
    </row>
    <row r="306" spans="1:6" x14ac:dyDescent="0.3">
      <c r="A306" s="54"/>
      <c r="B306" s="54"/>
      <c r="C306" s="54" t="s">
        <v>306</v>
      </c>
      <c r="D306" s="55">
        <v>0</v>
      </c>
      <c r="E306" s="55">
        <v>-500</v>
      </c>
      <c r="F306" s="55">
        <v>-500</v>
      </c>
    </row>
    <row r="307" spans="1:6" x14ac:dyDescent="0.3">
      <c r="A307" s="54"/>
      <c r="B307" s="54"/>
      <c r="C307" s="54" t="s">
        <v>307</v>
      </c>
      <c r="D307" s="55">
        <v>0</v>
      </c>
      <c r="E307" s="55">
        <v>-5000</v>
      </c>
      <c r="F307" s="55">
        <v>-5000</v>
      </c>
    </row>
    <row r="308" spans="1:6" x14ac:dyDescent="0.3">
      <c r="A308" s="54"/>
      <c r="B308" s="54"/>
      <c r="C308" s="54" t="s">
        <v>308</v>
      </c>
      <c r="D308" s="55">
        <v>0</v>
      </c>
      <c r="E308" s="55">
        <v>-1000</v>
      </c>
      <c r="F308" s="55">
        <v>-1000</v>
      </c>
    </row>
    <row r="309" spans="1:6" x14ac:dyDescent="0.3">
      <c r="A309" s="54"/>
      <c r="B309" s="54"/>
      <c r="C309" s="54" t="s">
        <v>309</v>
      </c>
      <c r="D309" s="55">
        <v>0</v>
      </c>
      <c r="E309" s="55">
        <v>-5000</v>
      </c>
      <c r="F309" s="55">
        <v>-5000</v>
      </c>
    </row>
    <row r="310" spans="1:6" x14ac:dyDescent="0.3">
      <c r="A310" s="54"/>
      <c r="B310" s="54"/>
      <c r="C310" s="54" t="s">
        <v>310</v>
      </c>
      <c r="D310" s="55">
        <v>0</v>
      </c>
      <c r="E310" s="55">
        <v>-3000</v>
      </c>
      <c r="F310" s="55">
        <v>-3000</v>
      </c>
    </row>
    <row r="311" spans="1:6" x14ac:dyDescent="0.3">
      <c r="A311" s="54"/>
      <c r="B311" s="54"/>
      <c r="C311" s="54" t="s">
        <v>311</v>
      </c>
      <c r="D311" s="55">
        <v>0</v>
      </c>
      <c r="E311" s="55">
        <v>-4000</v>
      </c>
      <c r="F311" s="55">
        <v>-4000</v>
      </c>
    </row>
    <row r="312" spans="1:6" x14ac:dyDescent="0.3">
      <c r="A312" s="54"/>
      <c r="B312" s="54"/>
      <c r="C312" s="54" t="s">
        <v>312</v>
      </c>
      <c r="D312" s="55">
        <v>0</v>
      </c>
      <c r="E312" s="55">
        <v>-4000</v>
      </c>
      <c r="F312" s="55">
        <v>-4000</v>
      </c>
    </row>
    <row r="313" spans="1:6" x14ac:dyDescent="0.3">
      <c r="A313" s="54"/>
      <c r="B313" s="54"/>
      <c r="C313" s="54" t="s">
        <v>313</v>
      </c>
      <c r="D313" s="55">
        <v>0</v>
      </c>
      <c r="E313" s="55">
        <v>-3000</v>
      </c>
      <c r="F313" s="55">
        <v>-3000</v>
      </c>
    </row>
    <row r="314" spans="1:6" x14ac:dyDescent="0.3">
      <c r="A314" s="54"/>
      <c r="B314" s="54"/>
      <c r="C314" s="54" t="s">
        <v>314</v>
      </c>
      <c r="D314" s="55">
        <v>0</v>
      </c>
      <c r="E314" s="55">
        <v>-3000</v>
      </c>
      <c r="F314" s="55">
        <v>-3000</v>
      </c>
    </row>
    <row r="315" spans="1:6" x14ac:dyDescent="0.3">
      <c r="A315" s="54"/>
      <c r="B315" s="54"/>
      <c r="C315" s="54" t="s">
        <v>315</v>
      </c>
      <c r="D315" s="55">
        <v>0</v>
      </c>
      <c r="E315" s="55">
        <v>-1000</v>
      </c>
      <c r="F315" s="55">
        <v>-1000</v>
      </c>
    </row>
    <row r="316" spans="1:6" x14ac:dyDescent="0.3">
      <c r="A316" s="54"/>
      <c r="B316" s="54"/>
      <c r="C316" s="54" t="s">
        <v>316</v>
      </c>
      <c r="D316" s="55">
        <v>0</v>
      </c>
      <c r="E316" s="55">
        <v>-30000</v>
      </c>
      <c r="F316" s="55">
        <v>-30000</v>
      </c>
    </row>
    <row r="317" spans="1:6" x14ac:dyDescent="0.3">
      <c r="A317" s="54"/>
      <c r="B317" s="54"/>
      <c r="C317" s="54" t="s">
        <v>317</v>
      </c>
      <c r="D317" s="55">
        <v>0</v>
      </c>
      <c r="E317" s="55">
        <v>-30000</v>
      </c>
      <c r="F317" s="55">
        <v>-30000</v>
      </c>
    </row>
    <row r="318" spans="1:6" x14ac:dyDescent="0.3">
      <c r="A318" s="54"/>
      <c r="B318" s="54" t="s">
        <v>617</v>
      </c>
      <c r="C318" s="54"/>
      <c r="D318" s="55">
        <v>0</v>
      </c>
      <c r="E318" s="55">
        <v>-95500</v>
      </c>
      <c r="F318" s="55">
        <v>-95500</v>
      </c>
    </row>
    <row r="319" spans="1:6" x14ac:dyDescent="0.3">
      <c r="A319" s="54" t="s">
        <v>318</v>
      </c>
      <c r="B319" s="54"/>
      <c r="C319" s="54"/>
      <c r="D319" s="55">
        <v>107050</v>
      </c>
      <c r="E319" s="55">
        <v>-2537556</v>
      </c>
      <c r="F319" s="55">
        <v>-2430506</v>
      </c>
    </row>
    <row r="320" spans="1:6" x14ac:dyDescent="0.3">
      <c r="A320" s="54" t="s">
        <v>319</v>
      </c>
      <c r="B320" s="54" t="s">
        <v>322</v>
      </c>
      <c r="C320" s="54" t="s">
        <v>323</v>
      </c>
      <c r="D320" s="55">
        <v>1200</v>
      </c>
      <c r="E320" s="55">
        <v>-6680</v>
      </c>
      <c r="F320" s="55">
        <v>-5480</v>
      </c>
    </row>
    <row r="321" spans="1:6" x14ac:dyDescent="0.3">
      <c r="A321" s="54"/>
      <c r="B321" s="54"/>
      <c r="C321" s="54" t="s">
        <v>324</v>
      </c>
      <c r="D321" s="55">
        <v>0</v>
      </c>
      <c r="E321" s="55">
        <v>-400</v>
      </c>
      <c r="F321" s="55">
        <v>-400</v>
      </c>
    </row>
    <row r="322" spans="1:6" x14ac:dyDescent="0.3">
      <c r="A322" s="54"/>
      <c r="B322" s="54"/>
      <c r="C322" s="54" t="s">
        <v>325</v>
      </c>
      <c r="D322" s="55">
        <v>0</v>
      </c>
      <c r="E322" s="55">
        <v>-3260</v>
      </c>
      <c r="F322" s="55">
        <v>-3260</v>
      </c>
    </row>
    <row r="323" spans="1:6" x14ac:dyDescent="0.3">
      <c r="A323" s="54"/>
      <c r="B323" s="54"/>
      <c r="C323" s="54" t="s">
        <v>326</v>
      </c>
      <c r="D323" s="55">
        <v>0</v>
      </c>
      <c r="E323" s="55">
        <v>-2000</v>
      </c>
      <c r="F323" s="55">
        <v>-2000</v>
      </c>
    </row>
    <row r="324" spans="1:6" x14ac:dyDescent="0.3">
      <c r="A324" s="54"/>
      <c r="B324" s="54" t="s">
        <v>618</v>
      </c>
      <c r="C324" s="54"/>
      <c r="D324" s="55">
        <v>1200</v>
      </c>
      <c r="E324" s="55">
        <v>-12340</v>
      </c>
      <c r="F324" s="55">
        <v>-11140</v>
      </c>
    </row>
    <row r="325" spans="1:6" x14ac:dyDescent="0.3">
      <c r="A325" s="54"/>
      <c r="B325" s="54" t="s">
        <v>327</v>
      </c>
      <c r="C325" s="54" t="s">
        <v>327</v>
      </c>
      <c r="D325" s="55">
        <v>1500</v>
      </c>
      <c r="E325" s="55">
        <v>-16000</v>
      </c>
      <c r="F325" s="55">
        <v>-14500</v>
      </c>
    </row>
    <row r="326" spans="1:6" x14ac:dyDescent="0.3">
      <c r="A326" s="54"/>
      <c r="B326" s="54" t="s">
        <v>619</v>
      </c>
      <c r="C326" s="54"/>
      <c r="D326" s="55">
        <v>1500</v>
      </c>
      <c r="E326" s="55">
        <v>-16000</v>
      </c>
      <c r="F326" s="55">
        <v>-14500</v>
      </c>
    </row>
    <row r="327" spans="1:6" x14ac:dyDescent="0.3">
      <c r="A327" s="54"/>
      <c r="B327" s="54" t="s">
        <v>328</v>
      </c>
      <c r="C327" s="54" t="s">
        <v>329</v>
      </c>
      <c r="D327" s="55">
        <v>0</v>
      </c>
      <c r="E327" s="55">
        <v>-15200</v>
      </c>
      <c r="F327" s="55">
        <v>-15200</v>
      </c>
    </row>
    <row r="328" spans="1:6" x14ac:dyDescent="0.3">
      <c r="A328" s="54"/>
      <c r="B328" s="54"/>
      <c r="C328" s="54" t="s">
        <v>330</v>
      </c>
      <c r="D328" s="55">
        <v>0</v>
      </c>
      <c r="E328" s="55">
        <v>-500</v>
      </c>
      <c r="F328" s="55">
        <v>-500</v>
      </c>
    </row>
    <row r="329" spans="1:6" x14ac:dyDescent="0.3">
      <c r="A329" s="54"/>
      <c r="B329" s="54"/>
      <c r="C329" s="54" t="s">
        <v>331</v>
      </c>
      <c r="D329" s="55">
        <v>0</v>
      </c>
      <c r="E329" s="55">
        <v>-9000</v>
      </c>
      <c r="F329" s="55">
        <v>-9000</v>
      </c>
    </row>
    <row r="330" spans="1:6" x14ac:dyDescent="0.3">
      <c r="A330" s="54"/>
      <c r="B330" s="54" t="s">
        <v>620</v>
      </c>
      <c r="C330" s="54"/>
      <c r="D330" s="55">
        <v>0</v>
      </c>
      <c r="E330" s="55">
        <v>-24700</v>
      </c>
      <c r="F330" s="55">
        <v>-24700</v>
      </c>
    </row>
    <row r="331" spans="1:6" x14ac:dyDescent="0.3">
      <c r="A331" s="54"/>
      <c r="B331" s="54" t="s">
        <v>332</v>
      </c>
      <c r="C331" s="54" t="s">
        <v>332</v>
      </c>
      <c r="D331" s="55">
        <v>500</v>
      </c>
      <c r="E331" s="55">
        <v>-1100</v>
      </c>
      <c r="F331" s="55">
        <v>-600</v>
      </c>
    </row>
    <row r="332" spans="1:6" x14ac:dyDescent="0.3">
      <c r="A332" s="54"/>
      <c r="B332" s="54" t="s">
        <v>621</v>
      </c>
      <c r="C332" s="54"/>
      <c r="D332" s="55">
        <v>500</v>
      </c>
      <c r="E332" s="55">
        <v>-1100</v>
      </c>
      <c r="F332" s="55">
        <v>-600</v>
      </c>
    </row>
    <row r="333" spans="1:6" x14ac:dyDescent="0.3">
      <c r="A333" s="54"/>
      <c r="B333" s="54" t="s">
        <v>333</v>
      </c>
      <c r="C333" s="54" t="s">
        <v>333</v>
      </c>
      <c r="D333" s="55">
        <v>550</v>
      </c>
      <c r="E333" s="55">
        <v>0</v>
      </c>
      <c r="F333" s="55">
        <v>550</v>
      </c>
    </row>
    <row r="334" spans="1:6" x14ac:dyDescent="0.3">
      <c r="A334" s="54"/>
      <c r="B334" s="54" t="s">
        <v>622</v>
      </c>
      <c r="C334" s="54"/>
      <c r="D334" s="55">
        <v>550</v>
      </c>
      <c r="E334" s="55">
        <v>0</v>
      </c>
      <c r="F334" s="55">
        <v>550</v>
      </c>
    </row>
    <row r="335" spans="1:6" x14ac:dyDescent="0.3">
      <c r="A335" s="54"/>
      <c r="B335" s="54" t="s">
        <v>334</v>
      </c>
      <c r="C335" s="54" t="s">
        <v>334</v>
      </c>
      <c r="D335" s="55">
        <v>2500</v>
      </c>
      <c r="E335" s="55">
        <v>-500</v>
      </c>
      <c r="F335" s="55">
        <v>2000</v>
      </c>
    </row>
    <row r="336" spans="1:6" x14ac:dyDescent="0.3">
      <c r="A336" s="54"/>
      <c r="B336" s="54" t="s">
        <v>623</v>
      </c>
      <c r="C336" s="54"/>
      <c r="D336" s="55">
        <v>2500</v>
      </c>
      <c r="E336" s="55">
        <v>-500</v>
      </c>
      <c r="F336" s="55">
        <v>2000</v>
      </c>
    </row>
    <row r="337" spans="1:6" x14ac:dyDescent="0.3">
      <c r="A337" s="54"/>
      <c r="B337" s="54" t="s">
        <v>335</v>
      </c>
      <c r="C337" s="54" t="s">
        <v>336</v>
      </c>
      <c r="D337" s="55">
        <v>49000</v>
      </c>
      <c r="E337" s="55">
        <v>-800</v>
      </c>
      <c r="F337" s="55">
        <v>48200</v>
      </c>
    </row>
    <row r="338" spans="1:6" x14ac:dyDescent="0.3">
      <c r="A338" s="54"/>
      <c r="B338" s="54" t="s">
        <v>624</v>
      </c>
      <c r="C338" s="54"/>
      <c r="D338" s="55">
        <v>49000</v>
      </c>
      <c r="E338" s="55">
        <v>-800</v>
      </c>
      <c r="F338" s="55">
        <v>48200</v>
      </c>
    </row>
    <row r="339" spans="1:6" x14ac:dyDescent="0.3">
      <c r="A339" s="54"/>
      <c r="B339" s="54" t="s">
        <v>337</v>
      </c>
      <c r="C339" s="54" t="s">
        <v>338</v>
      </c>
      <c r="D339" s="55">
        <v>1190</v>
      </c>
      <c r="E339" s="55">
        <v>-14000</v>
      </c>
      <c r="F339" s="55">
        <v>-12810</v>
      </c>
    </row>
    <row r="340" spans="1:6" x14ac:dyDescent="0.3">
      <c r="A340" s="54"/>
      <c r="B340" s="54" t="s">
        <v>625</v>
      </c>
      <c r="C340" s="54"/>
      <c r="D340" s="55">
        <v>1190</v>
      </c>
      <c r="E340" s="55">
        <v>-14000</v>
      </c>
      <c r="F340" s="55">
        <v>-12810</v>
      </c>
    </row>
    <row r="341" spans="1:6" x14ac:dyDescent="0.3">
      <c r="A341" s="54"/>
      <c r="B341" s="54" t="s">
        <v>339</v>
      </c>
      <c r="C341" s="54" t="s">
        <v>340</v>
      </c>
      <c r="D341" s="55">
        <v>43000</v>
      </c>
      <c r="E341" s="55">
        <v>-7000</v>
      </c>
      <c r="F341" s="55">
        <v>36000</v>
      </c>
    </row>
    <row r="342" spans="1:6" x14ac:dyDescent="0.3">
      <c r="A342" s="54"/>
      <c r="B342" s="54" t="s">
        <v>626</v>
      </c>
      <c r="C342" s="54"/>
      <c r="D342" s="55">
        <v>43000</v>
      </c>
      <c r="E342" s="55">
        <v>-7000</v>
      </c>
      <c r="F342" s="55">
        <v>36000</v>
      </c>
    </row>
    <row r="343" spans="1:6" x14ac:dyDescent="0.3">
      <c r="A343" s="54"/>
      <c r="B343" s="54" t="s">
        <v>341</v>
      </c>
      <c r="C343" s="54" t="s">
        <v>342</v>
      </c>
      <c r="D343" s="55">
        <v>0</v>
      </c>
      <c r="E343" s="55">
        <v>-1420</v>
      </c>
      <c r="F343" s="55">
        <v>-1420</v>
      </c>
    </row>
    <row r="344" spans="1:6" x14ac:dyDescent="0.3">
      <c r="A344" s="54"/>
      <c r="B344" s="54" t="s">
        <v>627</v>
      </c>
      <c r="C344" s="54"/>
      <c r="D344" s="55">
        <v>0</v>
      </c>
      <c r="E344" s="55">
        <v>-1420</v>
      </c>
      <c r="F344" s="55">
        <v>-1420</v>
      </c>
    </row>
    <row r="345" spans="1:6" x14ac:dyDescent="0.3">
      <c r="A345" s="54"/>
      <c r="B345" s="54" t="s">
        <v>343</v>
      </c>
      <c r="C345" s="54" t="s">
        <v>344</v>
      </c>
      <c r="D345" s="55">
        <v>8000</v>
      </c>
      <c r="E345" s="55">
        <v>-5500</v>
      </c>
      <c r="F345" s="55">
        <v>2500</v>
      </c>
    </row>
    <row r="346" spans="1:6" x14ac:dyDescent="0.3">
      <c r="A346" s="54"/>
      <c r="B346" s="54" t="s">
        <v>628</v>
      </c>
      <c r="C346" s="54"/>
      <c r="D346" s="55">
        <v>8000</v>
      </c>
      <c r="E346" s="55">
        <v>-5500</v>
      </c>
      <c r="F346" s="55">
        <v>2500</v>
      </c>
    </row>
    <row r="347" spans="1:6" x14ac:dyDescent="0.3">
      <c r="A347" s="54" t="s">
        <v>345</v>
      </c>
      <c r="B347" s="54"/>
      <c r="C347" s="54"/>
      <c r="D347" s="55">
        <v>107440</v>
      </c>
      <c r="E347" s="55">
        <v>-83360</v>
      </c>
      <c r="F347" s="55">
        <v>24080</v>
      </c>
    </row>
    <row r="348" spans="1:6" x14ac:dyDescent="0.3">
      <c r="A348" s="54" t="s">
        <v>346</v>
      </c>
      <c r="B348" s="54" t="s">
        <v>347</v>
      </c>
      <c r="C348" s="54" t="s">
        <v>348</v>
      </c>
      <c r="D348" s="55">
        <v>0</v>
      </c>
      <c r="E348" s="55">
        <v>-54257</v>
      </c>
      <c r="F348" s="55">
        <v>-54257</v>
      </c>
    </row>
    <row r="349" spans="1:6" x14ac:dyDescent="0.3">
      <c r="A349" s="54"/>
      <c r="B349" s="54" t="s">
        <v>629</v>
      </c>
      <c r="C349" s="54"/>
      <c r="D349" s="55">
        <v>0</v>
      </c>
      <c r="E349" s="55">
        <v>-54257</v>
      </c>
      <c r="F349" s="55">
        <v>-54257</v>
      </c>
    </row>
    <row r="350" spans="1:6" x14ac:dyDescent="0.3">
      <c r="A350" s="54" t="s">
        <v>349</v>
      </c>
      <c r="B350" s="54"/>
      <c r="C350" s="54"/>
      <c r="D350" s="55">
        <v>0</v>
      </c>
      <c r="E350" s="55">
        <v>-54257</v>
      </c>
      <c r="F350" s="55">
        <v>-54257</v>
      </c>
    </row>
    <row r="351" spans="1:6" x14ac:dyDescent="0.3">
      <c r="A351" s="54" t="s">
        <v>350</v>
      </c>
      <c r="B351" s="54" t="s">
        <v>351</v>
      </c>
      <c r="C351" s="54" t="s">
        <v>352</v>
      </c>
      <c r="D351" s="55">
        <v>10355</v>
      </c>
      <c r="E351" s="55">
        <v>-19480</v>
      </c>
      <c r="F351" s="55">
        <v>-9125</v>
      </c>
    </row>
    <row r="352" spans="1:6" x14ac:dyDescent="0.3">
      <c r="A352" s="54"/>
      <c r="B352" s="54"/>
      <c r="C352" s="54" t="s">
        <v>353</v>
      </c>
      <c r="D352" s="55">
        <v>4920</v>
      </c>
      <c r="E352" s="55">
        <v>-11800</v>
      </c>
      <c r="F352" s="55">
        <v>-6880</v>
      </c>
    </row>
    <row r="353" spans="1:6" x14ac:dyDescent="0.3">
      <c r="A353" s="54"/>
      <c r="B353" s="54"/>
      <c r="C353" s="54" t="s">
        <v>354</v>
      </c>
      <c r="D353" s="55">
        <v>20235</v>
      </c>
      <c r="E353" s="55">
        <v>-16500</v>
      </c>
      <c r="F353" s="55">
        <v>3735</v>
      </c>
    </row>
    <row r="354" spans="1:6" x14ac:dyDescent="0.3">
      <c r="A354" s="54"/>
      <c r="B354" s="54"/>
      <c r="C354" s="54" t="s">
        <v>355</v>
      </c>
      <c r="D354" s="55">
        <v>11960</v>
      </c>
      <c r="E354" s="55">
        <v>-14350</v>
      </c>
      <c r="F354" s="55">
        <v>-2390</v>
      </c>
    </row>
    <row r="355" spans="1:6" x14ac:dyDescent="0.3">
      <c r="A355" s="54"/>
      <c r="B355" s="54"/>
      <c r="C355" s="54" t="s">
        <v>356</v>
      </c>
      <c r="D355" s="55">
        <v>8400</v>
      </c>
      <c r="E355" s="55">
        <v>-11300</v>
      </c>
      <c r="F355" s="55">
        <v>-2900</v>
      </c>
    </row>
    <row r="356" spans="1:6" x14ac:dyDescent="0.3">
      <c r="A356" s="54"/>
      <c r="B356" s="54"/>
      <c r="C356" s="54" t="s">
        <v>357</v>
      </c>
      <c r="D356" s="55">
        <v>7140</v>
      </c>
      <c r="E356" s="55">
        <v>-15500</v>
      </c>
      <c r="F356" s="55">
        <v>-8360</v>
      </c>
    </row>
    <row r="357" spans="1:6" x14ac:dyDescent="0.3">
      <c r="A357" s="54"/>
      <c r="B357" s="54"/>
      <c r="C357" s="54" t="s">
        <v>358</v>
      </c>
      <c r="D357" s="55">
        <v>712</v>
      </c>
      <c r="E357" s="55">
        <v>-186</v>
      </c>
      <c r="F357" s="55">
        <v>526</v>
      </c>
    </row>
    <row r="358" spans="1:6" x14ac:dyDescent="0.3">
      <c r="A358" s="54"/>
      <c r="B358" s="54"/>
      <c r="C358" s="54" t="s">
        <v>359</v>
      </c>
      <c r="D358" s="55">
        <v>14192</v>
      </c>
      <c r="E358" s="55">
        <v>-17400</v>
      </c>
      <c r="F358" s="55">
        <v>-3208</v>
      </c>
    </row>
    <row r="359" spans="1:6" x14ac:dyDescent="0.3">
      <c r="A359" s="54"/>
      <c r="B359" s="54"/>
      <c r="C359" s="54" t="s">
        <v>360</v>
      </c>
      <c r="D359" s="55">
        <v>112000</v>
      </c>
      <c r="E359" s="55">
        <v>-37671</v>
      </c>
      <c r="F359" s="55">
        <v>74329</v>
      </c>
    </row>
    <row r="360" spans="1:6" x14ac:dyDescent="0.3">
      <c r="A360" s="54"/>
      <c r="B360" s="54"/>
      <c r="C360" s="54" t="s">
        <v>361</v>
      </c>
      <c r="D360" s="55">
        <v>16274</v>
      </c>
      <c r="E360" s="55">
        <v>-15800</v>
      </c>
      <c r="F360" s="55">
        <v>474</v>
      </c>
    </row>
    <row r="361" spans="1:6" x14ac:dyDescent="0.3">
      <c r="A361" s="54"/>
      <c r="B361" s="54" t="s">
        <v>630</v>
      </c>
      <c r="C361" s="54"/>
      <c r="D361" s="55">
        <v>206188</v>
      </c>
      <c r="E361" s="55">
        <v>-159987</v>
      </c>
      <c r="F361" s="55">
        <v>46201</v>
      </c>
    </row>
    <row r="362" spans="1:6" x14ac:dyDescent="0.3">
      <c r="A362" s="54" t="s">
        <v>362</v>
      </c>
      <c r="B362" s="54"/>
      <c r="C362" s="54"/>
      <c r="D362" s="55">
        <v>206188</v>
      </c>
      <c r="E362" s="55">
        <v>-159987</v>
      </c>
      <c r="F362" s="55">
        <v>46201</v>
      </c>
    </row>
    <row r="363" spans="1:6" x14ac:dyDescent="0.3">
      <c r="A363" s="54" t="s">
        <v>363</v>
      </c>
      <c r="B363" s="54" t="s">
        <v>364</v>
      </c>
      <c r="C363" s="54" t="s">
        <v>365</v>
      </c>
      <c r="D363" s="55">
        <v>200000</v>
      </c>
      <c r="E363" s="55">
        <v>0</v>
      </c>
      <c r="F363" s="55">
        <v>200000</v>
      </c>
    </row>
    <row r="364" spans="1:6" x14ac:dyDescent="0.3">
      <c r="A364" s="54"/>
      <c r="B364" s="54" t="s">
        <v>631</v>
      </c>
      <c r="C364" s="54"/>
      <c r="D364" s="55">
        <v>200000</v>
      </c>
      <c r="E364" s="55">
        <v>0</v>
      </c>
      <c r="F364" s="55">
        <v>200000</v>
      </c>
    </row>
    <row r="365" spans="1:6" x14ac:dyDescent="0.3">
      <c r="A365" s="54" t="s">
        <v>366</v>
      </c>
      <c r="B365" s="54"/>
      <c r="C365" s="54"/>
      <c r="D365" s="55">
        <v>200000</v>
      </c>
      <c r="E365" s="55">
        <v>0</v>
      </c>
      <c r="F365" s="55">
        <v>200000</v>
      </c>
    </row>
    <row r="366" spans="1:6" x14ac:dyDescent="0.3">
      <c r="A366" s="54" t="s">
        <v>367</v>
      </c>
      <c r="B366" s="54" t="s">
        <v>368</v>
      </c>
      <c r="C366" s="54" t="s">
        <v>368</v>
      </c>
      <c r="D366" s="55">
        <v>0</v>
      </c>
      <c r="E366" s="55">
        <v>-200000</v>
      </c>
      <c r="F366" s="55">
        <v>-200000</v>
      </c>
    </row>
    <row r="367" spans="1:6" x14ac:dyDescent="0.3">
      <c r="A367" s="54"/>
      <c r="B367" s="54" t="s">
        <v>632</v>
      </c>
      <c r="C367" s="54"/>
      <c r="D367" s="55">
        <v>0</v>
      </c>
      <c r="E367" s="55">
        <v>-200000</v>
      </c>
      <c r="F367" s="55">
        <v>-200000</v>
      </c>
    </row>
    <row r="368" spans="1:6" x14ac:dyDescent="0.3">
      <c r="A368" s="54"/>
      <c r="B368" s="54" t="s">
        <v>117</v>
      </c>
      <c r="C368" s="54" t="s">
        <v>369</v>
      </c>
      <c r="D368" s="55">
        <v>0</v>
      </c>
      <c r="E368" s="55">
        <v>-116661</v>
      </c>
      <c r="F368" s="55">
        <v>-116661</v>
      </c>
    </row>
    <row r="369" spans="1:6" x14ac:dyDescent="0.3">
      <c r="A369" s="54"/>
      <c r="B369" s="54" t="s">
        <v>601</v>
      </c>
      <c r="C369" s="54"/>
      <c r="D369" s="55">
        <v>0</v>
      </c>
      <c r="E369" s="55">
        <v>-116661</v>
      </c>
      <c r="F369" s="55">
        <v>-116661</v>
      </c>
    </row>
    <row r="370" spans="1:6" x14ac:dyDescent="0.3">
      <c r="A370" s="54"/>
      <c r="B370" s="54" t="s">
        <v>370</v>
      </c>
      <c r="C370" s="54" t="s">
        <v>371</v>
      </c>
      <c r="D370" s="55">
        <v>0</v>
      </c>
      <c r="E370" s="55">
        <v>-500</v>
      </c>
      <c r="F370" s="55">
        <v>-500</v>
      </c>
    </row>
    <row r="371" spans="1:6" x14ac:dyDescent="0.3">
      <c r="A371" s="54"/>
      <c r="B371" s="54"/>
      <c r="C371" s="54" t="s">
        <v>372</v>
      </c>
      <c r="D371" s="55">
        <v>0</v>
      </c>
      <c r="E371" s="55">
        <v>-5000</v>
      </c>
      <c r="F371" s="55">
        <v>-5000</v>
      </c>
    </row>
    <row r="372" spans="1:6" x14ac:dyDescent="0.3">
      <c r="A372" s="54"/>
      <c r="B372" s="54" t="s">
        <v>633</v>
      </c>
      <c r="C372" s="54"/>
      <c r="D372" s="55">
        <v>0</v>
      </c>
      <c r="E372" s="55">
        <v>-5500</v>
      </c>
      <c r="F372" s="55">
        <v>-5500</v>
      </c>
    </row>
    <row r="373" spans="1:6" x14ac:dyDescent="0.3">
      <c r="A373" s="54"/>
      <c r="B373" s="54" t="s">
        <v>373</v>
      </c>
      <c r="C373" s="54" t="s">
        <v>374</v>
      </c>
      <c r="D373" s="55">
        <v>0</v>
      </c>
      <c r="E373" s="55">
        <v>-1500</v>
      </c>
      <c r="F373" s="55">
        <v>-1500</v>
      </c>
    </row>
    <row r="374" spans="1:6" x14ac:dyDescent="0.3">
      <c r="A374" s="54"/>
      <c r="B374" s="54" t="s">
        <v>634</v>
      </c>
      <c r="C374" s="54"/>
      <c r="D374" s="55">
        <v>0</v>
      </c>
      <c r="E374" s="55">
        <v>-1500</v>
      </c>
      <c r="F374" s="55">
        <v>-1500</v>
      </c>
    </row>
    <row r="375" spans="1:6" x14ac:dyDescent="0.3">
      <c r="A375" s="54"/>
      <c r="B375" s="54" t="s">
        <v>375</v>
      </c>
      <c r="C375" s="54" t="s">
        <v>376</v>
      </c>
      <c r="D375" s="55">
        <v>0</v>
      </c>
      <c r="E375" s="55">
        <v>-400000</v>
      </c>
      <c r="F375" s="55">
        <v>-400000</v>
      </c>
    </row>
    <row r="376" spans="1:6" x14ac:dyDescent="0.3">
      <c r="A376" s="54"/>
      <c r="B376" s="54" t="s">
        <v>635</v>
      </c>
      <c r="C376" s="54"/>
      <c r="D376" s="55">
        <v>0</v>
      </c>
      <c r="E376" s="55">
        <v>-400000</v>
      </c>
      <c r="F376" s="55">
        <v>-400000</v>
      </c>
    </row>
    <row r="377" spans="1:6" x14ac:dyDescent="0.3">
      <c r="A377" s="54" t="s">
        <v>377</v>
      </c>
      <c r="B377" s="54"/>
      <c r="C377" s="54"/>
      <c r="D377" s="55">
        <v>0</v>
      </c>
      <c r="E377" s="55">
        <v>-723661</v>
      </c>
      <c r="F377" s="55">
        <v>-723661</v>
      </c>
    </row>
    <row r="378" spans="1:6" x14ac:dyDescent="0.3">
      <c r="A378" s="54" t="s">
        <v>378</v>
      </c>
      <c r="B378" s="54" t="s">
        <v>379</v>
      </c>
      <c r="C378" s="54" t="s">
        <v>380</v>
      </c>
      <c r="D378" s="55">
        <v>113604</v>
      </c>
      <c r="E378" s="55">
        <v>0</v>
      </c>
      <c r="F378" s="55">
        <v>113604</v>
      </c>
    </row>
    <row r="379" spans="1:6" x14ac:dyDescent="0.3">
      <c r="A379" s="54"/>
      <c r="B379" s="54"/>
      <c r="C379" s="54" t="s">
        <v>381</v>
      </c>
      <c r="D379" s="55">
        <v>47335</v>
      </c>
      <c r="E379" s="55">
        <v>0</v>
      </c>
      <c r="F379" s="55">
        <v>47335</v>
      </c>
    </row>
    <row r="380" spans="1:6" x14ac:dyDescent="0.3">
      <c r="A380" s="54"/>
      <c r="B380" s="54"/>
      <c r="C380" s="54" t="s">
        <v>382</v>
      </c>
      <c r="D380" s="55">
        <v>170400</v>
      </c>
      <c r="E380" s="55"/>
      <c r="F380" s="55">
        <v>170400</v>
      </c>
    </row>
    <row r="381" spans="1:6" x14ac:dyDescent="0.3">
      <c r="A381" s="54"/>
      <c r="B381" s="54"/>
      <c r="C381" s="54" t="s">
        <v>383</v>
      </c>
      <c r="D381" s="55">
        <v>18900</v>
      </c>
      <c r="E381" s="55"/>
      <c r="F381" s="55">
        <v>18900</v>
      </c>
    </row>
    <row r="382" spans="1:6" x14ac:dyDescent="0.3">
      <c r="A382" s="54"/>
      <c r="B382" s="54"/>
      <c r="C382" s="54" t="s">
        <v>384</v>
      </c>
      <c r="D382" s="55">
        <v>47340</v>
      </c>
      <c r="E382" s="55"/>
      <c r="F382" s="55">
        <v>47340</v>
      </c>
    </row>
    <row r="383" spans="1:6" x14ac:dyDescent="0.3">
      <c r="A383" s="54"/>
      <c r="B383" s="54"/>
      <c r="C383" s="54" t="s">
        <v>385</v>
      </c>
      <c r="D383" s="55">
        <v>75800</v>
      </c>
      <c r="E383" s="55"/>
      <c r="F383" s="55">
        <v>75800</v>
      </c>
    </row>
    <row r="384" spans="1:6" x14ac:dyDescent="0.3">
      <c r="A384" s="54"/>
      <c r="B384" s="54"/>
      <c r="C384" s="54" t="s">
        <v>654</v>
      </c>
      <c r="D384" s="55">
        <v>550000</v>
      </c>
      <c r="E384" s="55">
        <v>0</v>
      </c>
      <c r="F384" s="55">
        <v>550000</v>
      </c>
    </row>
    <row r="385" spans="1:6" x14ac:dyDescent="0.3">
      <c r="A385" s="54"/>
      <c r="B385" s="54" t="s">
        <v>636</v>
      </c>
      <c r="C385" s="54"/>
      <c r="D385" s="55">
        <v>1023379</v>
      </c>
      <c r="E385" s="55">
        <v>0</v>
      </c>
      <c r="F385" s="55">
        <v>1023379</v>
      </c>
    </row>
    <row r="386" spans="1:6" x14ac:dyDescent="0.3">
      <c r="A386" s="54"/>
      <c r="B386" s="54" t="s">
        <v>386</v>
      </c>
      <c r="C386" s="54" t="s">
        <v>368</v>
      </c>
      <c r="D386" s="55">
        <v>200000</v>
      </c>
      <c r="E386" s="55">
        <v>0</v>
      </c>
      <c r="F386" s="55">
        <v>200000</v>
      </c>
    </row>
    <row r="387" spans="1:6" x14ac:dyDescent="0.3">
      <c r="A387" s="54"/>
      <c r="B387" s="54"/>
      <c r="C387" s="54" t="s">
        <v>387</v>
      </c>
      <c r="D387" s="55">
        <v>1064874</v>
      </c>
      <c r="E387" s="55">
        <v>-1064874</v>
      </c>
      <c r="F387" s="55">
        <v>0</v>
      </c>
    </row>
    <row r="388" spans="1:6" x14ac:dyDescent="0.3">
      <c r="A388" s="54"/>
      <c r="B388" s="54"/>
      <c r="C388" s="54" t="s">
        <v>388</v>
      </c>
      <c r="D388" s="55">
        <v>1419832</v>
      </c>
      <c r="E388" s="55">
        <v>0</v>
      </c>
      <c r="F388" s="55">
        <v>1419832</v>
      </c>
    </row>
    <row r="389" spans="1:6" x14ac:dyDescent="0.3">
      <c r="A389" s="54"/>
      <c r="B389" s="54"/>
      <c r="C389" s="54" t="s">
        <v>389</v>
      </c>
      <c r="D389" s="55">
        <v>4414457</v>
      </c>
      <c r="E389" s="55">
        <v>0</v>
      </c>
      <c r="F389" s="55">
        <v>4414457</v>
      </c>
    </row>
    <row r="390" spans="1:6" x14ac:dyDescent="0.3">
      <c r="A390" s="54"/>
      <c r="B390" s="54" t="s">
        <v>637</v>
      </c>
      <c r="C390" s="54"/>
      <c r="D390" s="55">
        <v>7099163</v>
      </c>
      <c r="E390" s="55">
        <v>-1064874</v>
      </c>
      <c r="F390" s="55">
        <v>6034289</v>
      </c>
    </row>
    <row r="391" spans="1:6" x14ac:dyDescent="0.3">
      <c r="A391" s="54"/>
      <c r="B391" s="54" t="s">
        <v>390</v>
      </c>
      <c r="C391" s="54" t="s">
        <v>391</v>
      </c>
      <c r="D391" s="55">
        <v>2500000</v>
      </c>
      <c r="E391" s="55">
        <v>0</v>
      </c>
      <c r="F391" s="55">
        <v>2500000</v>
      </c>
    </row>
    <row r="392" spans="1:6" x14ac:dyDescent="0.3">
      <c r="A392" s="54"/>
      <c r="B392" s="54"/>
      <c r="C392" s="54" t="s">
        <v>392</v>
      </c>
      <c r="D392" s="55">
        <v>20000</v>
      </c>
      <c r="E392" s="55">
        <v>-20000</v>
      </c>
      <c r="F392" s="55">
        <v>0</v>
      </c>
    </row>
    <row r="393" spans="1:6" x14ac:dyDescent="0.3">
      <c r="A393" s="54"/>
      <c r="B393" s="54"/>
      <c r="C393" s="54" t="s">
        <v>393</v>
      </c>
      <c r="D393" s="55">
        <v>2000000</v>
      </c>
      <c r="E393" s="55">
        <v>0</v>
      </c>
      <c r="F393" s="55">
        <v>2000000</v>
      </c>
    </row>
    <row r="394" spans="1:6" x14ac:dyDescent="0.3">
      <c r="A394" s="54"/>
      <c r="B394" s="54"/>
      <c r="C394" s="54" t="s">
        <v>394</v>
      </c>
      <c r="D394" s="55">
        <v>50000</v>
      </c>
      <c r="E394" s="55">
        <v>0</v>
      </c>
      <c r="F394" s="55">
        <v>50000</v>
      </c>
    </row>
    <row r="395" spans="1:6" x14ac:dyDescent="0.3">
      <c r="A395" s="54"/>
      <c r="B395" s="54" t="s">
        <v>638</v>
      </c>
      <c r="C395" s="54"/>
      <c r="D395" s="55">
        <v>4570000</v>
      </c>
      <c r="E395" s="55">
        <v>-20000</v>
      </c>
      <c r="F395" s="55">
        <v>4550000</v>
      </c>
    </row>
    <row r="396" spans="1:6" x14ac:dyDescent="0.3">
      <c r="A396" s="54" t="s">
        <v>395</v>
      </c>
      <c r="B396" s="54"/>
      <c r="C396" s="54"/>
      <c r="D396" s="55">
        <v>12692542</v>
      </c>
      <c r="E396" s="55">
        <v>-1084874</v>
      </c>
      <c r="F396" s="55">
        <v>11607668</v>
      </c>
    </row>
    <row r="397" spans="1:6" x14ac:dyDescent="0.3">
      <c r="A397" s="54" t="s">
        <v>396</v>
      </c>
      <c r="B397" s="54" t="s">
        <v>397</v>
      </c>
      <c r="C397" s="54" t="s">
        <v>398</v>
      </c>
      <c r="D397" s="55">
        <v>0</v>
      </c>
      <c r="E397" s="55">
        <v>-4000</v>
      </c>
      <c r="F397" s="55">
        <v>-4000</v>
      </c>
    </row>
    <row r="398" spans="1:6" x14ac:dyDescent="0.3">
      <c r="A398" s="54"/>
      <c r="B398" s="54" t="s">
        <v>639</v>
      </c>
      <c r="C398" s="54"/>
      <c r="D398" s="55">
        <v>0</v>
      </c>
      <c r="E398" s="55">
        <v>-4000</v>
      </c>
      <c r="F398" s="55">
        <v>-4000</v>
      </c>
    </row>
    <row r="399" spans="1:6" x14ac:dyDescent="0.3">
      <c r="A399" s="54"/>
      <c r="B399" s="54" t="s">
        <v>399</v>
      </c>
      <c r="C399" s="54" t="s">
        <v>400</v>
      </c>
      <c r="D399" s="55">
        <v>0</v>
      </c>
      <c r="E399" s="55">
        <v>-211600</v>
      </c>
      <c r="F399" s="55">
        <v>-211600</v>
      </c>
    </row>
    <row r="400" spans="1:6" x14ac:dyDescent="0.3">
      <c r="A400" s="54"/>
      <c r="B400" s="54"/>
      <c r="C400" s="54" t="s">
        <v>401</v>
      </c>
      <c r="D400" s="55">
        <v>0</v>
      </c>
      <c r="E400" s="55">
        <v>-221800</v>
      </c>
      <c r="F400" s="55">
        <v>-221800</v>
      </c>
    </row>
    <row r="401" spans="1:6" x14ac:dyDescent="0.3">
      <c r="A401" s="54"/>
      <c r="B401" s="54"/>
      <c r="C401" s="54" t="s">
        <v>402</v>
      </c>
      <c r="D401" s="55">
        <v>218000</v>
      </c>
      <c r="E401" s="55">
        <v>-197900</v>
      </c>
      <c r="F401" s="55">
        <v>20100</v>
      </c>
    </row>
    <row r="402" spans="1:6" x14ac:dyDescent="0.3">
      <c r="A402" s="54"/>
      <c r="B402" s="54"/>
      <c r="C402" s="54" t="s">
        <v>403</v>
      </c>
      <c r="D402" s="55">
        <v>0</v>
      </c>
      <c r="E402" s="55">
        <v>-221800</v>
      </c>
      <c r="F402" s="55">
        <v>-221800</v>
      </c>
    </row>
    <row r="403" spans="1:6" x14ac:dyDescent="0.3">
      <c r="A403" s="54"/>
      <c r="B403" s="54"/>
      <c r="C403" s="54" t="s">
        <v>404</v>
      </c>
      <c r="D403" s="55">
        <v>173000</v>
      </c>
      <c r="E403" s="55">
        <v>-273400</v>
      </c>
      <c r="F403" s="55">
        <v>-100400</v>
      </c>
    </row>
    <row r="404" spans="1:6" x14ac:dyDescent="0.3">
      <c r="A404" s="54"/>
      <c r="B404" s="54"/>
      <c r="C404" s="54" t="s">
        <v>405</v>
      </c>
      <c r="D404" s="55">
        <v>0</v>
      </c>
      <c r="E404" s="55">
        <v>-193800</v>
      </c>
      <c r="F404" s="55">
        <v>-193800</v>
      </c>
    </row>
    <row r="405" spans="1:6" x14ac:dyDescent="0.3">
      <c r="A405" s="54"/>
      <c r="B405" s="54"/>
      <c r="C405" s="54" t="s">
        <v>406</v>
      </c>
      <c r="D405" s="55">
        <v>0</v>
      </c>
      <c r="E405" s="55">
        <v>-264100</v>
      </c>
      <c r="F405" s="55">
        <v>-264100</v>
      </c>
    </row>
    <row r="406" spans="1:6" x14ac:dyDescent="0.3">
      <c r="A406" s="54"/>
      <c r="B406" s="54"/>
      <c r="C406" s="54" t="s">
        <v>407</v>
      </c>
      <c r="D406" s="55">
        <v>233000</v>
      </c>
      <c r="E406" s="55">
        <v>-286800</v>
      </c>
      <c r="F406" s="55">
        <v>-53800</v>
      </c>
    </row>
    <row r="407" spans="1:6" x14ac:dyDescent="0.3">
      <c r="A407" s="54"/>
      <c r="B407" s="54"/>
      <c r="C407" s="54" t="s">
        <v>408</v>
      </c>
      <c r="D407" s="55">
        <v>0</v>
      </c>
      <c r="E407" s="55">
        <v>-474000</v>
      </c>
      <c r="F407" s="55">
        <v>-474000</v>
      </c>
    </row>
    <row r="408" spans="1:6" x14ac:dyDescent="0.3">
      <c r="A408" s="54"/>
      <c r="B408" s="54"/>
      <c r="C408" s="54" t="s">
        <v>409</v>
      </c>
      <c r="D408" s="55">
        <v>0</v>
      </c>
      <c r="E408" s="55">
        <v>-174000</v>
      </c>
      <c r="F408" s="55">
        <v>-174000</v>
      </c>
    </row>
    <row r="409" spans="1:6" x14ac:dyDescent="0.3">
      <c r="A409" s="54"/>
      <c r="B409" s="54" t="s">
        <v>640</v>
      </c>
      <c r="C409" s="54"/>
      <c r="D409" s="55">
        <v>624000</v>
      </c>
      <c r="E409" s="55">
        <v>-2519200</v>
      </c>
      <c r="F409" s="55">
        <v>-1895200</v>
      </c>
    </row>
    <row r="410" spans="1:6" x14ac:dyDescent="0.3">
      <c r="A410" s="54"/>
      <c r="B410" s="54" t="s">
        <v>410</v>
      </c>
      <c r="C410" s="54" t="s">
        <v>411</v>
      </c>
      <c r="D410" s="55">
        <v>0</v>
      </c>
      <c r="E410" s="55">
        <v>-8000</v>
      </c>
      <c r="F410" s="55">
        <v>-8000</v>
      </c>
    </row>
    <row r="411" spans="1:6" x14ac:dyDescent="0.3">
      <c r="A411" s="54"/>
      <c r="B411" s="54"/>
      <c r="C411" s="54" t="s">
        <v>412</v>
      </c>
      <c r="D411" s="55">
        <v>0</v>
      </c>
      <c r="E411" s="55">
        <v>-166697</v>
      </c>
      <c r="F411" s="55">
        <v>-166697</v>
      </c>
    </row>
    <row r="412" spans="1:6" x14ac:dyDescent="0.3">
      <c r="A412" s="54"/>
      <c r="B412" s="54"/>
      <c r="C412" s="54" t="s">
        <v>413</v>
      </c>
      <c r="D412" s="55">
        <v>0</v>
      </c>
      <c r="E412" s="55">
        <v>-58000</v>
      </c>
      <c r="F412" s="55">
        <v>-58000</v>
      </c>
    </row>
    <row r="413" spans="1:6" x14ac:dyDescent="0.3">
      <c r="A413" s="54"/>
      <c r="B413" s="54"/>
      <c r="C413" s="54" t="s">
        <v>414</v>
      </c>
      <c r="D413" s="55">
        <v>0</v>
      </c>
      <c r="E413" s="55">
        <v>-190000</v>
      </c>
      <c r="F413" s="55">
        <v>-190000</v>
      </c>
    </row>
    <row r="414" spans="1:6" x14ac:dyDescent="0.3">
      <c r="A414" s="54"/>
      <c r="B414" s="54"/>
      <c r="C414" s="54" t="s">
        <v>415</v>
      </c>
      <c r="D414" s="55">
        <v>0</v>
      </c>
      <c r="E414" s="55">
        <v>-23000</v>
      </c>
      <c r="F414" s="55">
        <v>-23000</v>
      </c>
    </row>
    <row r="415" spans="1:6" x14ac:dyDescent="0.3">
      <c r="A415" s="54"/>
      <c r="B415" s="54"/>
      <c r="C415" s="54" t="s">
        <v>416</v>
      </c>
      <c r="D415" s="55">
        <v>2000</v>
      </c>
      <c r="E415" s="55">
        <v>-58000</v>
      </c>
      <c r="F415" s="55">
        <v>-56000</v>
      </c>
    </row>
    <row r="416" spans="1:6" x14ac:dyDescent="0.3">
      <c r="A416" s="54"/>
      <c r="B416" s="54"/>
      <c r="C416" s="54" t="s">
        <v>417</v>
      </c>
      <c r="D416" s="55">
        <v>2000</v>
      </c>
      <c r="E416" s="55">
        <v>-58000</v>
      </c>
      <c r="F416" s="55">
        <v>-56000</v>
      </c>
    </row>
    <row r="417" spans="1:6" x14ac:dyDescent="0.3">
      <c r="A417" s="54"/>
      <c r="B417" s="54"/>
      <c r="C417" s="54" t="s">
        <v>418</v>
      </c>
      <c r="D417" s="55">
        <v>2000</v>
      </c>
      <c r="E417" s="55">
        <v>-58000</v>
      </c>
      <c r="F417" s="55">
        <v>-56000</v>
      </c>
    </row>
    <row r="418" spans="1:6" x14ac:dyDescent="0.3">
      <c r="A418" s="54"/>
      <c r="B418" s="54" t="s">
        <v>641</v>
      </c>
      <c r="C418" s="54"/>
      <c r="D418" s="55">
        <v>6000</v>
      </c>
      <c r="E418" s="55">
        <v>-619697</v>
      </c>
      <c r="F418" s="55">
        <v>-613697</v>
      </c>
    </row>
    <row r="419" spans="1:6" x14ac:dyDescent="0.3">
      <c r="A419" s="54"/>
      <c r="B419" s="54" t="s">
        <v>419</v>
      </c>
      <c r="C419" s="54" t="s">
        <v>420</v>
      </c>
      <c r="D419" s="55">
        <v>0</v>
      </c>
      <c r="E419" s="55">
        <v>-6000</v>
      </c>
      <c r="F419" s="55">
        <v>-6000</v>
      </c>
    </row>
    <row r="420" spans="1:6" x14ac:dyDescent="0.3">
      <c r="A420" s="54"/>
      <c r="B420" s="54"/>
      <c r="C420" s="54" t="s">
        <v>421</v>
      </c>
      <c r="D420" s="55">
        <v>0</v>
      </c>
      <c r="E420" s="55">
        <v>-33000</v>
      </c>
      <c r="F420" s="55">
        <v>-33000</v>
      </c>
    </row>
    <row r="421" spans="1:6" x14ac:dyDescent="0.3">
      <c r="A421" s="54"/>
      <c r="B421" s="54"/>
      <c r="C421" s="54" t="s">
        <v>422</v>
      </c>
      <c r="D421" s="55">
        <v>0</v>
      </c>
      <c r="E421" s="55">
        <v>-60000</v>
      </c>
      <c r="F421" s="55">
        <v>-60000</v>
      </c>
    </row>
    <row r="422" spans="1:6" x14ac:dyDescent="0.3">
      <c r="A422" s="54"/>
      <c r="B422" s="54"/>
      <c r="C422" s="54" t="s">
        <v>423</v>
      </c>
      <c r="D422" s="55">
        <v>0</v>
      </c>
      <c r="E422" s="55">
        <v>-15200</v>
      </c>
      <c r="F422" s="55">
        <v>-15200</v>
      </c>
    </row>
    <row r="423" spans="1:6" x14ac:dyDescent="0.3">
      <c r="A423" s="54"/>
      <c r="B423" s="54" t="s">
        <v>642</v>
      </c>
      <c r="C423" s="54"/>
      <c r="D423" s="55">
        <v>0</v>
      </c>
      <c r="E423" s="55">
        <v>-114200</v>
      </c>
      <c r="F423" s="55">
        <v>-114200</v>
      </c>
    </row>
    <row r="424" spans="1:6" x14ac:dyDescent="0.3">
      <c r="A424" s="54"/>
      <c r="B424" s="54" t="s">
        <v>426</v>
      </c>
      <c r="C424" s="54" t="s">
        <v>427</v>
      </c>
      <c r="D424" s="55">
        <v>0</v>
      </c>
      <c r="E424" s="55">
        <v>-8000</v>
      </c>
      <c r="F424" s="55">
        <v>-8000</v>
      </c>
    </row>
    <row r="425" spans="1:6" x14ac:dyDescent="0.3">
      <c r="A425" s="54"/>
      <c r="B425" s="54"/>
      <c r="C425" s="54" t="s">
        <v>428</v>
      </c>
      <c r="D425" s="55">
        <v>0</v>
      </c>
      <c r="E425" s="55">
        <v>-19000</v>
      </c>
      <c r="F425" s="55">
        <v>-19000</v>
      </c>
    </row>
    <row r="426" spans="1:6" x14ac:dyDescent="0.3">
      <c r="A426" s="54"/>
      <c r="B426" s="54"/>
      <c r="C426" s="54" t="s">
        <v>429</v>
      </c>
      <c r="D426" s="55">
        <v>0</v>
      </c>
      <c r="E426" s="55">
        <v>-19000</v>
      </c>
      <c r="F426" s="55">
        <v>-19000</v>
      </c>
    </row>
    <row r="427" spans="1:6" x14ac:dyDescent="0.3">
      <c r="A427" s="54"/>
      <c r="B427" s="54"/>
      <c r="C427" s="54" t="s">
        <v>430</v>
      </c>
      <c r="D427" s="55">
        <v>0</v>
      </c>
      <c r="E427" s="55">
        <v>-19000</v>
      </c>
      <c r="F427" s="55">
        <v>-19000</v>
      </c>
    </row>
    <row r="428" spans="1:6" x14ac:dyDescent="0.3">
      <c r="A428" s="54"/>
      <c r="B428" s="54"/>
      <c r="C428" s="54" t="s">
        <v>431</v>
      </c>
      <c r="D428" s="55">
        <v>0</v>
      </c>
      <c r="E428" s="55">
        <v>-21000</v>
      </c>
      <c r="F428" s="55">
        <v>-21000</v>
      </c>
    </row>
    <row r="429" spans="1:6" x14ac:dyDescent="0.3">
      <c r="A429" s="54"/>
      <c r="B429" s="54" t="s">
        <v>643</v>
      </c>
      <c r="C429" s="54"/>
      <c r="D429" s="55">
        <v>0</v>
      </c>
      <c r="E429" s="55">
        <v>-86000</v>
      </c>
      <c r="F429" s="55">
        <v>-86000</v>
      </c>
    </row>
    <row r="430" spans="1:6" x14ac:dyDescent="0.3">
      <c r="A430" s="54"/>
      <c r="B430" s="54" t="s">
        <v>432</v>
      </c>
      <c r="C430" s="54" t="s">
        <v>433</v>
      </c>
      <c r="D430" s="55">
        <v>0</v>
      </c>
      <c r="E430" s="55">
        <v>-8500</v>
      </c>
      <c r="F430" s="55">
        <v>-8500</v>
      </c>
    </row>
    <row r="431" spans="1:6" x14ac:dyDescent="0.3">
      <c r="A431" s="54"/>
      <c r="B431" s="54"/>
      <c r="C431" s="54" t="s">
        <v>434</v>
      </c>
      <c r="D431" s="55">
        <v>0</v>
      </c>
      <c r="E431" s="55">
        <v>-9000</v>
      </c>
      <c r="F431" s="55">
        <v>-9000</v>
      </c>
    </row>
    <row r="432" spans="1:6" x14ac:dyDescent="0.3">
      <c r="A432" s="54"/>
      <c r="B432" s="54"/>
      <c r="C432" s="54" t="s">
        <v>435</v>
      </c>
      <c r="D432" s="55">
        <v>0</v>
      </c>
      <c r="E432" s="55">
        <v>-16000</v>
      </c>
      <c r="F432" s="55">
        <v>-16000</v>
      </c>
    </row>
    <row r="433" spans="1:6" x14ac:dyDescent="0.3">
      <c r="A433" s="54"/>
      <c r="B433" s="54"/>
      <c r="C433" s="54" t="s">
        <v>436</v>
      </c>
      <c r="D433" s="55">
        <v>0</v>
      </c>
      <c r="E433" s="55">
        <v>-19000</v>
      </c>
      <c r="F433" s="55">
        <v>-19000</v>
      </c>
    </row>
    <row r="434" spans="1:6" x14ac:dyDescent="0.3">
      <c r="A434" s="54"/>
      <c r="B434" s="54"/>
      <c r="C434" s="54" t="s">
        <v>437</v>
      </c>
      <c r="D434" s="55">
        <v>0</v>
      </c>
      <c r="E434" s="55">
        <v>-8000</v>
      </c>
      <c r="F434" s="55">
        <v>-8000</v>
      </c>
    </row>
    <row r="435" spans="1:6" x14ac:dyDescent="0.3">
      <c r="A435" s="54"/>
      <c r="B435" s="54"/>
      <c r="C435" s="54" t="s">
        <v>438</v>
      </c>
      <c r="D435" s="55">
        <v>0</v>
      </c>
      <c r="E435" s="55">
        <v>-19000</v>
      </c>
      <c r="F435" s="55">
        <v>-19000</v>
      </c>
    </row>
    <row r="436" spans="1:6" x14ac:dyDescent="0.3">
      <c r="A436" s="54"/>
      <c r="B436" s="54"/>
      <c r="C436" s="54" t="s">
        <v>439</v>
      </c>
      <c r="D436" s="55">
        <v>0</v>
      </c>
      <c r="E436" s="55">
        <v>-19000</v>
      </c>
      <c r="F436" s="55">
        <v>-19000</v>
      </c>
    </row>
    <row r="437" spans="1:6" x14ac:dyDescent="0.3">
      <c r="A437" s="54"/>
      <c r="B437" s="54"/>
      <c r="C437" s="54" t="s">
        <v>440</v>
      </c>
      <c r="D437" s="55">
        <v>0</v>
      </c>
      <c r="E437" s="55">
        <v>-19000</v>
      </c>
      <c r="F437" s="55">
        <v>-19000</v>
      </c>
    </row>
    <row r="438" spans="1:6" x14ac:dyDescent="0.3">
      <c r="A438" s="54"/>
      <c r="B438" s="54" t="s">
        <v>644</v>
      </c>
      <c r="C438" s="54"/>
      <c r="D438" s="55">
        <v>0</v>
      </c>
      <c r="E438" s="55">
        <v>-117500</v>
      </c>
      <c r="F438" s="55">
        <v>-117500</v>
      </c>
    </row>
    <row r="439" spans="1:6" x14ac:dyDescent="0.3">
      <c r="A439" s="54"/>
      <c r="B439" s="54" t="s">
        <v>441</v>
      </c>
      <c r="C439" s="54" t="s">
        <v>442</v>
      </c>
      <c r="D439" s="55">
        <v>0</v>
      </c>
      <c r="E439" s="55">
        <v>-23000</v>
      </c>
      <c r="F439" s="55">
        <v>-23000</v>
      </c>
    </row>
    <row r="440" spans="1:6" x14ac:dyDescent="0.3">
      <c r="A440" s="54"/>
      <c r="B440" s="54"/>
      <c r="C440" s="54" t="s">
        <v>443</v>
      </c>
      <c r="D440" s="55">
        <v>0</v>
      </c>
      <c r="E440" s="55">
        <v>-21000</v>
      </c>
      <c r="F440" s="55">
        <v>-21000</v>
      </c>
    </row>
    <row r="441" spans="1:6" x14ac:dyDescent="0.3">
      <c r="A441" s="54"/>
      <c r="B441" s="54"/>
      <c r="C441" s="54" t="s">
        <v>444</v>
      </c>
      <c r="D441" s="55">
        <v>0</v>
      </c>
      <c r="E441" s="55">
        <v>-22000</v>
      </c>
      <c r="F441" s="55">
        <v>-22000</v>
      </c>
    </row>
    <row r="442" spans="1:6" x14ac:dyDescent="0.3">
      <c r="A442" s="54"/>
      <c r="B442" s="54"/>
      <c r="C442" s="54" t="s">
        <v>445</v>
      </c>
      <c r="D442" s="55">
        <v>0</v>
      </c>
      <c r="E442" s="55">
        <v>-21000</v>
      </c>
      <c r="F442" s="55">
        <v>-21000</v>
      </c>
    </row>
    <row r="443" spans="1:6" x14ac:dyDescent="0.3">
      <c r="A443" s="54"/>
      <c r="B443" s="54"/>
      <c r="C443" s="54" t="s">
        <v>446</v>
      </c>
      <c r="D443" s="55">
        <v>0</v>
      </c>
      <c r="E443" s="55">
        <v>-26000</v>
      </c>
      <c r="F443" s="55">
        <v>-26000</v>
      </c>
    </row>
    <row r="444" spans="1:6" x14ac:dyDescent="0.3">
      <c r="A444" s="54"/>
      <c r="B444" s="54"/>
      <c r="C444" s="54" t="s">
        <v>447</v>
      </c>
      <c r="D444" s="55">
        <v>20000</v>
      </c>
      <c r="E444" s="55">
        <v>-25000</v>
      </c>
      <c r="F444" s="55">
        <v>-5000</v>
      </c>
    </row>
    <row r="445" spans="1:6" x14ac:dyDescent="0.3">
      <c r="A445" s="54"/>
      <c r="B445" s="54"/>
      <c r="C445" s="54" t="s">
        <v>448</v>
      </c>
      <c r="D445" s="55">
        <v>0</v>
      </c>
      <c r="E445" s="55">
        <v>-13000</v>
      </c>
      <c r="F445" s="55">
        <v>-13000</v>
      </c>
    </row>
    <row r="446" spans="1:6" x14ac:dyDescent="0.3">
      <c r="A446" s="54"/>
      <c r="B446" s="54"/>
      <c r="C446" s="54" t="s">
        <v>449</v>
      </c>
      <c r="D446" s="55">
        <v>0</v>
      </c>
      <c r="E446" s="55">
        <v>-8000</v>
      </c>
      <c r="F446" s="55">
        <v>-8000</v>
      </c>
    </row>
    <row r="447" spans="1:6" x14ac:dyDescent="0.3">
      <c r="A447" s="54"/>
      <c r="B447" s="54"/>
      <c r="C447" s="54" t="s">
        <v>450</v>
      </c>
      <c r="D447" s="55">
        <v>0</v>
      </c>
      <c r="E447" s="55">
        <v>-40000</v>
      </c>
      <c r="F447" s="55">
        <v>-40000</v>
      </c>
    </row>
    <row r="448" spans="1:6" x14ac:dyDescent="0.3">
      <c r="A448" s="54"/>
      <c r="B448" s="54"/>
      <c r="C448" s="54" t="s">
        <v>451</v>
      </c>
      <c r="D448" s="55">
        <v>0</v>
      </c>
      <c r="E448" s="55">
        <v>-24000</v>
      </c>
      <c r="F448" s="55">
        <v>-24000</v>
      </c>
    </row>
    <row r="449" spans="1:6" x14ac:dyDescent="0.3">
      <c r="A449" s="54"/>
      <c r="B449" s="54" t="s">
        <v>645</v>
      </c>
      <c r="C449" s="54"/>
      <c r="D449" s="55">
        <v>20000</v>
      </c>
      <c r="E449" s="55">
        <v>-223000</v>
      </c>
      <c r="F449" s="55">
        <v>-203000</v>
      </c>
    </row>
    <row r="450" spans="1:6" x14ac:dyDescent="0.3">
      <c r="A450" s="54"/>
      <c r="B450" s="54" t="s">
        <v>452</v>
      </c>
      <c r="C450" s="54" t="s">
        <v>453</v>
      </c>
      <c r="D450" s="55">
        <v>0</v>
      </c>
      <c r="E450" s="55">
        <v>-100000</v>
      </c>
      <c r="F450" s="55">
        <v>-100000</v>
      </c>
    </row>
    <row r="451" spans="1:6" x14ac:dyDescent="0.3">
      <c r="A451" s="54"/>
      <c r="B451" s="54"/>
      <c r="C451" s="54" t="s">
        <v>454</v>
      </c>
      <c r="D451" s="55">
        <v>0</v>
      </c>
      <c r="E451" s="55">
        <v>-8500</v>
      </c>
      <c r="F451" s="55">
        <v>-8500</v>
      </c>
    </row>
    <row r="452" spans="1:6" x14ac:dyDescent="0.3">
      <c r="A452" s="54"/>
      <c r="B452" s="54"/>
      <c r="C452" s="54" t="s">
        <v>455</v>
      </c>
      <c r="D452" s="55">
        <v>0</v>
      </c>
      <c r="E452" s="55">
        <v>-25900</v>
      </c>
      <c r="F452" s="55">
        <v>-25900</v>
      </c>
    </row>
    <row r="453" spans="1:6" x14ac:dyDescent="0.3">
      <c r="A453" s="54"/>
      <c r="B453" s="54"/>
      <c r="C453" s="54" t="s">
        <v>456</v>
      </c>
      <c r="D453" s="55">
        <v>0</v>
      </c>
      <c r="E453" s="55">
        <v>-21000</v>
      </c>
      <c r="F453" s="55">
        <v>-21000</v>
      </c>
    </row>
    <row r="454" spans="1:6" x14ac:dyDescent="0.3">
      <c r="A454" s="54"/>
      <c r="B454" s="54"/>
      <c r="C454" s="54" t="s">
        <v>457</v>
      </c>
      <c r="D454" s="55">
        <v>0</v>
      </c>
      <c r="E454" s="55">
        <v>-21000</v>
      </c>
      <c r="F454" s="55">
        <v>-21000</v>
      </c>
    </row>
    <row r="455" spans="1:6" x14ac:dyDescent="0.3">
      <c r="A455" s="54"/>
      <c r="B455" s="54"/>
      <c r="C455" s="54" t="s">
        <v>458</v>
      </c>
      <c r="D455" s="55">
        <v>0</v>
      </c>
      <c r="E455" s="55">
        <v>-20000</v>
      </c>
      <c r="F455" s="55">
        <v>-20000</v>
      </c>
    </row>
    <row r="456" spans="1:6" x14ac:dyDescent="0.3">
      <c r="A456" s="54"/>
      <c r="B456" s="54"/>
      <c r="C456" s="54" t="s">
        <v>459</v>
      </c>
      <c r="D456" s="55">
        <v>0</v>
      </c>
      <c r="E456" s="55">
        <v>-21000</v>
      </c>
      <c r="F456" s="55">
        <v>-21000</v>
      </c>
    </row>
    <row r="457" spans="1:6" x14ac:dyDescent="0.3">
      <c r="A457" s="54"/>
      <c r="B457" s="54" t="s">
        <v>646</v>
      </c>
      <c r="C457" s="54"/>
      <c r="D457" s="55">
        <v>0</v>
      </c>
      <c r="E457" s="55">
        <v>-217400</v>
      </c>
      <c r="F457" s="55">
        <v>-217400</v>
      </c>
    </row>
    <row r="458" spans="1:6" x14ac:dyDescent="0.3">
      <c r="A458" s="54"/>
      <c r="B458" s="54" t="s">
        <v>460</v>
      </c>
      <c r="C458" s="54" t="s">
        <v>461</v>
      </c>
      <c r="D458" s="55">
        <v>0</v>
      </c>
      <c r="E458" s="55">
        <v>-3500</v>
      </c>
      <c r="F458" s="55">
        <v>-3500</v>
      </c>
    </row>
    <row r="459" spans="1:6" x14ac:dyDescent="0.3">
      <c r="A459" s="54"/>
      <c r="B459" s="54"/>
      <c r="C459" s="54" t="s">
        <v>462</v>
      </c>
      <c r="D459" s="55">
        <v>0</v>
      </c>
      <c r="E459" s="55">
        <v>-21000</v>
      </c>
      <c r="F459" s="55">
        <v>-21000</v>
      </c>
    </row>
    <row r="460" spans="1:6" x14ac:dyDescent="0.3">
      <c r="A460" s="54"/>
      <c r="B460" s="54"/>
      <c r="C460" s="54" t="s">
        <v>463</v>
      </c>
      <c r="D460" s="55">
        <v>0</v>
      </c>
      <c r="E460" s="55">
        <v>-33000</v>
      </c>
      <c r="F460" s="55">
        <v>-33000</v>
      </c>
    </row>
    <row r="461" spans="1:6" x14ac:dyDescent="0.3">
      <c r="A461" s="54"/>
      <c r="B461" s="54"/>
      <c r="C461" s="54" t="s">
        <v>464</v>
      </c>
      <c r="D461" s="55">
        <v>0</v>
      </c>
      <c r="E461" s="55">
        <v>-26000</v>
      </c>
      <c r="F461" s="55">
        <v>-26000</v>
      </c>
    </row>
    <row r="462" spans="1:6" x14ac:dyDescent="0.3">
      <c r="A462" s="54"/>
      <c r="B462" s="54"/>
      <c r="C462" s="54" t="s">
        <v>465</v>
      </c>
      <c r="D462" s="55">
        <v>20000</v>
      </c>
      <c r="E462" s="55">
        <v>-28000</v>
      </c>
      <c r="F462" s="55">
        <v>-8000</v>
      </c>
    </row>
    <row r="463" spans="1:6" x14ac:dyDescent="0.3">
      <c r="A463" s="54"/>
      <c r="B463" s="54"/>
      <c r="C463" s="54" t="s">
        <v>466</v>
      </c>
      <c r="D463" s="55">
        <v>0</v>
      </c>
      <c r="E463" s="55">
        <v>-25000</v>
      </c>
      <c r="F463" s="55">
        <v>-25000</v>
      </c>
    </row>
    <row r="464" spans="1:6" x14ac:dyDescent="0.3">
      <c r="A464" s="54"/>
      <c r="B464" s="54"/>
      <c r="C464" s="54" t="s">
        <v>467</v>
      </c>
      <c r="D464" s="55">
        <v>0</v>
      </c>
      <c r="E464" s="55">
        <v>-25000</v>
      </c>
      <c r="F464" s="55">
        <v>-25000</v>
      </c>
    </row>
    <row r="465" spans="1:6" x14ac:dyDescent="0.3">
      <c r="A465" s="54"/>
      <c r="B465" s="54" t="s">
        <v>647</v>
      </c>
      <c r="C465" s="54"/>
      <c r="D465" s="55">
        <v>20000</v>
      </c>
      <c r="E465" s="55">
        <v>-161500</v>
      </c>
      <c r="F465" s="55">
        <v>-141500</v>
      </c>
    </row>
    <row r="466" spans="1:6" x14ac:dyDescent="0.3">
      <c r="A466" s="54"/>
      <c r="B466" s="54" t="s">
        <v>468</v>
      </c>
      <c r="C466" s="54" t="s">
        <v>469</v>
      </c>
      <c r="D466" s="55">
        <v>0</v>
      </c>
      <c r="E466" s="55">
        <v>-21000</v>
      </c>
      <c r="F466" s="55">
        <v>-21000</v>
      </c>
    </row>
    <row r="467" spans="1:6" x14ac:dyDescent="0.3">
      <c r="A467" s="54"/>
      <c r="B467" s="54" t="s">
        <v>648</v>
      </c>
      <c r="C467" s="54"/>
      <c r="D467" s="55">
        <v>0</v>
      </c>
      <c r="E467" s="55">
        <v>-21000</v>
      </c>
      <c r="F467" s="55">
        <v>-21000</v>
      </c>
    </row>
    <row r="468" spans="1:6" x14ac:dyDescent="0.3">
      <c r="A468" s="54"/>
      <c r="B468" s="54" t="s">
        <v>470</v>
      </c>
      <c r="C468" s="54" t="s">
        <v>471</v>
      </c>
      <c r="D468" s="55">
        <v>0</v>
      </c>
      <c r="E468" s="55">
        <v>-9000</v>
      </c>
      <c r="F468" s="55">
        <v>-9000</v>
      </c>
    </row>
    <row r="469" spans="1:6" x14ac:dyDescent="0.3">
      <c r="A469" s="54"/>
      <c r="B469" s="54" t="s">
        <v>649</v>
      </c>
      <c r="C469" s="54"/>
      <c r="D469" s="55">
        <v>0</v>
      </c>
      <c r="E469" s="55">
        <v>-9000</v>
      </c>
      <c r="F469" s="55">
        <v>-9000</v>
      </c>
    </row>
    <row r="470" spans="1:6" x14ac:dyDescent="0.3">
      <c r="A470" s="54"/>
      <c r="B470" s="54" t="s">
        <v>472</v>
      </c>
      <c r="C470" s="54" t="s">
        <v>473</v>
      </c>
      <c r="D470" s="55">
        <v>0</v>
      </c>
      <c r="E470" s="55">
        <v>-2000</v>
      </c>
      <c r="F470" s="55">
        <v>-2000</v>
      </c>
    </row>
    <row r="471" spans="1:6" x14ac:dyDescent="0.3">
      <c r="A471" s="54"/>
      <c r="B471" s="54"/>
      <c r="C471" s="54" t="s">
        <v>474</v>
      </c>
      <c r="D471" s="55">
        <v>0</v>
      </c>
      <c r="E471" s="55">
        <v>0</v>
      </c>
      <c r="F471" s="55">
        <v>0</v>
      </c>
    </row>
    <row r="472" spans="1:6" x14ac:dyDescent="0.3">
      <c r="A472" s="54"/>
      <c r="B472" s="54"/>
      <c r="C472" s="54" t="s">
        <v>475</v>
      </c>
      <c r="D472" s="55">
        <v>0</v>
      </c>
      <c r="E472" s="55">
        <v>-9000</v>
      </c>
      <c r="F472" s="55">
        <v>-9000</v>
      </c>
    </row>
    <row r="473" spans="1:6" x14ac:dyDescent="0.3">
      <c r="A473" s="54"/>
      <c r="B473" s="54"/>
      <c r="C473" s="54" t="s">
        <v>476</v>
      </c>
      <c r="D473" s="55">
        <v>0</v>
      </c>
      <c r="E473" s="55">
        <v>-24000</v>
      </c>
      <c r="F473" s="55">
        <v>-24000</v>
      </c>
    </row>
    <row r="474" spans="1:6" x14ac:dyDescent="0.3">
      <c r="A474" s="54"/>
      <c r="B474" s="54"/>
      <c r="C474" s="54" t="s">
        <v>477</v>
      </c>
      <c r="D474" s="55">
        <v>0</v>
      </c>
      <c r="E474" s="55">
        <v>-8000</v>
      </c>
      <c r="F474" s="55">
        <v>-8000</v>
      </c>
    </row>
    <row r="475" spans="1:6" x14ac:dyDescent="0.3">
      <c r="A475" s="54"/>
      <c r="B475" s="54"/>
      <c r="C475" s="54" t="s">
        <v>478</v>
      </c>
      <c r="D475" s="55">
        <v>0</v>
      </c>
      <c r="E475" s="55">
        <v>-21000</v>
      </c>
      <c r="F475" s="55">
        <v>-21000</v>
      </c>
    </row>
    <row r="476" spans="1:6" x14ac:dyDescent="0.3">
      <c r="A476" s="54"/>
      <c r="B476" s="54"/>
      <c r="C476" s="54" t="s">
        <v>479</v>
      </c>
      <c r="D476" s="55">
        <v>0</v>
      </c>
      <c r="E476" s="55">
        <v>-19000</v>
      </c>
      <c r="F476" s="55">
        <v>-19000</v>
      </c>
    </row>
    <row r="477" spans="1:6" x14ac:dyDescent="0.3">
      <c r="A477" s="54"/>
      <c r="B477" s="54" t="s">
        <v>650</v>
      </c>
      <c r="C477" s="54"/>
      <c r="D477" s="55">
        <v>0</v>
      </c>
      <c r="E477" s="55">
        <v>-83000</v>
      </c>
      <c r="F477" s="55">
        <v>-83000</v>
      </c>
    </row>
    <row r="478" spans="1:6" x14ac:dyDescent="0.3">
      <c r="A478" s="54"/>
      <c r="B478" s="54" t="s">
        <v>480</v>
      </c>
      <c r="C478" s="54" t="s">
        <v>481</v>
      </c>
      <c r="D478" s="55">
        <v>0</v>
      </c>
      <c r="E478" s="55">
        <v>-1800</v>
      </c>
      <c r="F478" s="55">
        <v>-1800</v>
      </c>
    </row>
    <row r="479" spans="1:6" x14ac:dyDescent="0.3">
      <c r="A479" s="54"/>
      <c r="B479" s="54"/>
      <c r="C479" s="54" t="s">
        <v>482</v>
      </c>
      <c r="D479" s="55">
        <v>0</v>
      </c>
      <c r="E479" s="55">
        <v>-19000</v>
      </c>
      <c r="F479" s="55">
        <v>-19000</v>
      </c>
    </row>
    <row r="480" spans="1:6" x14ac:dyDescent="0.3">
      <c r="A480" s="54"/>
      <c r="B480" s="54"/>
      <c r="C480" s="54" t="s">
        <v>483</v>
      </c>
      <c r="D480" s="55">
        <v>0</v>
      </c>
      <c r="E480" s="55">
        <v>-8000</v>
      </c>
      <c r="F480" s="55">
        <v>-8000</v>
      </c>
    </row>
    <row r="481" spans="1:6" x14ac:dyDescent="0.3">
      <c r="A481" s="54"/>
      <c r="B481" s="54"/>
      <c r="C481" s="54" t="s">
        <v>484</v>
      </c>
      <c r="D481" s="55">
        <v>0</v>
      </c>
      <c r="E481" s="55">
        <v>-7500</v>
      </c>
      <c r="F481" s="55">
        <v>-7500</v>
      </c>
    </row>
    <row r="482" spans="1:6" x14ac:dyDescent="0.3">
      <c r="A482" s="54"/>
      <c r="B482" s="54"/>
      <c r="C482" s="54" t="s">
        <v>485</v>
      </c>
      <c r="D482" s="55">
        <v>0</v>
      </c>
      <c r="E482" s="55">
        <v>-21000</v>
      </c>
      <c r="F482" s="55">
        <v>-21000</v>
      </c>
    </row>
    <row r="483" spans="1:6" x14ac:dyDescent="0.3">
      <c r="A483" s="54"/>
      <c r="B483" s="54"/>
      <c r="C483" s="54" t="s">
        <v>486</v>
      </c>
      <c r="D483" s="55">
        <v>0</v>
      </c>
      <c r="E483" s="55">
        <v>-21000</v>
      </c>
      <c r="F483" s="55">
        <v>-21000</v>
      </c>
    </row>
    <row r="484" spans="1:6" x14ac:dyDescent="0.3">
      <c r="A484" s="54"/>
      <c r="B484" s="54"/>
      <c r="C484" s="54" t="s">
        <v>487</v>
      </c>
      <c r="D484" s="55">
        <v>0</v>
      </c>
      <c r="E484" s="55">
        <v>-16000</v>
      </c>
      <c r="F484" s="55">
        <v>-16000</v>
      </c>
    </row>
    <row r="485" spans="1:6" x14ac:dyDescent="0.3">
      <c r="A485" s="54"/>
      <c r="B485" s="54" t="s">
        <v>651</v>
      </c>
      <c r="C485" s="54"/>
      <c r="D485" s="55">
        <v>0</v>
      </c>
      <c r="E485" s="55">
        <v>-94300</v>
      </c>
      <c r="F485" s="55">
        <v>-94300</v>
      </c>
    </row>
    <row r="486" spans="1:6" x14ac:dyDescent="0.3">
      <c r="A486" s="54"/>
      <c r="B486" s="54" t="s">
        <v>488</v>
      </c>
      <c r="C486" s="54" t="s">
        <v>489</v>
      </c>
      <c r="D486" s="55">
        <v>125</v>
      </c>
      <c r="E486" s="55">
        <v>-38000</v>
      </c>
      <c r="F486" s="55">
        <v>-37875</v>
      </c>
    </row>
    <row r="487" spans="1:6" x14ac:dyDescent="0.3">
      <c r="A487" s="54"/>
      <c r="B487" s="54"/>
      <c r="C487" s="54" t="s">
        <v>490</v>
      </c>
      <c r="D487" s="55">
        <v>125</v>
      </c>
      <c r="E487" s="55">
        <v>-38000</v>
      </c>
      <c r="F487" s="55">
        <v>-37875</v>
      </c>
    </row>
    <row r="488" spans="1:6" x14ac:dyDescent="0.3">
      <c r="A488" s="54"/>
      <c r="B488" s="54"/>
      <c r="C488" s="54" t="s">
        <v>491</v>
      </c>
      <c r="D488" s="55">
        <v>125</v>
      </c>
      <c r="E488" s="55">
        <v>-38000</v>
      </c>
      <c r="F488" s="55">
        <v>-37875</v>
      </c>
    </row>
    <row r="489" spans="1:6" x14ac:dyDescent="0.3">
      <c r="A489" s="54"/>
      <c r="B489" s="54"/>
      <c r="C489" s="54" t="s">
        <v>492</v>
      </c>
      <c r="D489" s="55">
        <v>0</v>
      </c>
      <c r="E489" s="55">
        <v>-54691</v>
      </c>
      <c r="F489" s="55">
        <v>-54691</v>
      </c>
    </row>
    <row r="490" spans="1:6" x14ac:dyDescent="0.3">
      <c r="A490" s="54"/>
      <c r="B490" s="54"/>
      <c r="C490" s="54" t="s">
        <v>493</v>
      </c>
      <c r="D490" s="55">
        <v>0</v>
      </c>
      <c r="E490" s="55">
        <v>-60000</v>
      </c>
      <c r="F490" s="55">
        <v>-60000</v>
      </c>
    </row>
    <row r="491" spans="1:6" x14ac:dyDescent="0.3">
      <c r="A491" s="54"/>
      <c r="B491" s="54"/>
      <c r="C491" s="54" t="s">
        <v>494</v>
      </c>
      <c r="D491" s="55">
        <v>0</v>
      </c>
      <c r="E491" s="55">
        <v>-38000</v>
      </c>
      <c r="F491" s="55">
        <v>-38000</v>
      </c>
    </row>
    <row r="492" spans="1:6" x14ac:dyDescent="0.3">
      <c r="A492" s="54"/>
      <c r="B492" s="54"/>
      <c r="C492" s="54" t="s">
        <v>495</v>
      </c>
      <c r="D492" s="55">
        <v>125</v>
      </c>
      <c r="E492" s="55">
        <v>-29000</v>
      </c>
      <c r="F492" s="55">
        <v>-28875</v>
      </c>
    </row>
    <row r="493" spans="1:6" x14ac:dyDescent="0.3">
      <c r="A493" s="54"/>
      <c r="B493" s="54"/>
      <c r="C493" s="54" t="s">
        <v>496</v>
      </c>
      <c r="D493" s="55">
        <v>0</v>
      </c>
      <c r="E493" s="55">
        <v>-14000</v>
      </c>
      <c r="F493" s="55">
        <v>-14000</v>
      </c>
    </row>
    <row r="494" spans="1:6" x14ac:dyDescent="0.3">
      <c r="A494" s="54"/>
      <c r="B494" s="54"/>
      <c r="C494" s="54" t="s">
        <v>497</v>
      </c>
      <c r="D494" s="55">
        <v>0</v>
      </c>
      <c r="E494" s="55">
        <v>-26000</v>
      </c>
      <c r="F494" s="55">
        <v>-26000</v>
      </c>
    </row>
    <row r="495" spans="1:6" x14ac:dyDescent="0.3">
      <c r="A495" s="54"/>
      <c r="B495" s="54" t="s">
        <v>652</v>
      </c>
      <c r="C495" s="54"/>
      <c r="D495" s="55">
        <v>500</v>
      </c>
      <c r="E495" s="55">
        <v>-335691</v>
      </c>
      <c r="F495" s="55">
        <v>-335191</v>
      </c>
    </row>
    <row r="496" spans="1:6" x14ac:dyDescent="0.3">
      <c r="A496" s="54"/>
      <c r="B496" s="54" t="s">
        <v>589</v>
      </c>
      <c r="C496" s="54" t="s">
        <v>424</v>
      </c>
      <c r="D496" s="55">
        <v>0</v>
      </c>
      <c r="E496" s="55">
        <v>-248948</v>
      </c>
      <c r="F496" s="55">
        <v>-248948</v>
      </c>
    </row>
    <row r="497" spans="1:6" x14ac:dyDescent="0.3">
      <c r="A497" s="54"/>
      <c r="B497" s="54"/>
      <c r="C497" s="54" t="s">
        <v>425</v>
      </c>
      <c r="D497" s="55">
        <v>0</v>
      </c>
      <c r="E497" s="55">
        <v>-8788</v>
      </c>
      <c r="F497" s="55">
        <v>-8788</v>
      </c>
    </row>
    <row r="498" spans="1:6" x14ac:dyDescent="0.3">
      <c r="A498" s="54"/>
      <c r="B498" s="54" t="s">
        <v>655</v>
      </c>
      <c r="C498" s="54"/>
      <c r="D498" s="55">
        <v>0</v>
      </c>
      <c r="E498" s="55">
        <v>-257736</v>
      </c>
      <c r="F498" s="55">
        <v>-257736</v>
      </c>
    </row>
    <row r="499" spans="1:6" x14ac:dyDescent="0.3">
      <c r="A499" s="54" t="s">
        <v>498</v>
      </c>
      <c r="B499" s="54"/>
      <c r="C499" s="54"/>
      <c r="D499" s="55">
        <v>670500</v>
      </c>
      <c r="E499" s="55">
        <v>-4863224</v>
      </c>
      <c r="F499" s="55">
        <v>-4192724</v>
      </c>
    </row>
    <row r="500" spans="1:6" x14ac:dyDescent="0.3">
      <c r="A500" s="54" t="s">
        <v>583</v>
      </c>
      <c r="B500" s="54" t="s">
        <v>320</v>
      </c>
      <c r="C500" s="54" t="s">
        <v>321</v>
      </c>
      <c r="D500" s="55">
        <v>741359.8</v>
      </c>
      <c r="E500" s="55">
        <v>-732844</v>
      </c>
      <c r="F500" s="55">
        <v>8515.8000000000466</v>
      </c>
    </row>
    <row r="501" spans="1:6" x14ac:dyDescent="0.3">
      <c r="A501" s="54"/>
      <c r="B501" s="54" t="s">
        <v>653</v>
      </c>
      <c r="C501" s="54"/>
      <c r="D501" s="55">
        <v>741359.8</v>
      </c>
      <c r="E501" s="55">
        <v>-732844</v>
      </c>
      <c r="F501" s="55">
        <v>8515.8000000000466</v>
      </c>
    </row>
    <row r="502" spans="1:6" x14ac:dyDescent="0.3">
      <c r="A502" s="54" t="s">
        <v>584</v>
      </c>
      <c r="B502" s="54"/>
      <c r="C502" s="54"/>
      <c r="D502" s="55">
        <v>741359.8</v>
      </c>
      <c r="E502" s="55">
        <v>-732844</v>
      </c>
      <c r="F502" s="55">
        <v>8515.8000000000466</v>
      </c>
    </row>
    <row r="503" spans="1:6" x14ac:dyDescent="0.3">
      <c r="A503" s="54" t="s">
        <v>499</v>
      </c>
      <c r="B503" s="54"/>
      <c r="C503" s="54"/>
      <c r="D503" s="55">
        <v>15648448.800000001</v>
      </c>
      <c r="E503" s="55">
        <v>-15632432.68966154</v>
      </c>
      <c r="F503" s="55">
        <v>16016.110338459024</v>
      </c>
    </row>
  </sheetData>
  <phoneticPr fontId="26" type="noConversion"/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árok14"/>
  <dimension ref="A2:U166"/>
  <sheetViews>
    <sheetView topLeftCell="L1" zoomScale="158" zoomScaleNormal="158" zoomScalePageLayoutView="158" workbookViewId="0">
      <selection activeCell="S12" sqref="S12"/>
    </sheetView>
  </sheetViews>
  <sheetFormatPr defaultColWidth="8.77734375" defaultRowHeight="14.4" x14ac:dyDescent="0.3"/>
  <cols>
    <col min="1" max="1" width="28.77734375" customWidth="1"/>
    <col min="2" max="2" width="27.109375" bestFit="1" customWidth="1"/>
    <col min="3" max="3" width="12.109375" bestFit="1" customWidth="1"/>
    <col min="4" max="4" width="12.33203125" bestFit="1" customWidth="1"/>
    <col min="5" max="5" width="12.77734375" bestFit="1" customWidth="1"/>
    <col min="6" max="6" width="12.109375" bestFit="1" customWidth="1"/>
    <col min="7" max="7" width="12.33203125" bestFit="1" customWidth="1"/>
    <col min="8" max="8" width="4.77734375" customWidth="1"/>
    <col min="9" max="9" width="12.77734375" bestFit="1" customWidth="1"/>
    <col min="10" max="10" width="12.109375" bestFit="1" customWidth="1"/>
    <col min="11" max="11" width="12.6640625" bestFit="1" customWidth="1"/>
    <col min="12" max="12" width="6.109375" customWidth="1"/>
    <col min="13" max="13" width="12.77734375" bestFit="1" customWidth="1"/>
    <col min="14" max="14" width="12.109375" bestFit="1" customWidth="1"/>
    <col min="15" max="15" width="12" bestFit="1" customWidth="1"/>
    <col min="16" max="16" width="5.44140625" customWidth="1"/>
    <col min="17" max="17" width="2.6640625" customWidth="1"/>
    <col min="18" max="18" width="22.44140625" bestFit="1" customWidth="1"/>
    <col min="19" max="20" width="10.77734375" bestFit="1" customWidth="1"/>
    <col min="21" max="21" width="10.44140625" bestFit="1" customWidth="1"/>
  </cols>
  <sheetData>
    <row r="2" spans="1:21" x14ac:dyDescent="0.3">
      <c r="M2">
        <v>-1</v>
      </c>
    </row>
    <row r="3" spans="1:21" s="76" customFormat="1" ht="10.199999999999999" x14ac:dyDescent="0.2">
      <c r="A3" s="52" t="s">
        <v>582</v>
      </c>
      <c r="B3" s="52">
        <v>2014</v>
      </c>
      <c r="C3" s="52">
        <v>2014</v>
      </c>
      <c r="D3" s="52">
        <v>2014</v>
      </c>
      <c r="E3" s="52">
        <v>2015</v>
      </c>
      <c r="F3" s="52">
        <v>2015</v>
      </c>
      <c r="G3" s="52">
        <v>2015</v>
      </c>
      <c r="H3" s="52" t="s">
        <v>581</v>
      </c>
      <c r="I3" s="75">
        <v>2016</v>
      </c>
      <c r="J3" s="75">
        <v>2016</v>
      </c>
      <c r="K3" s="75">
        <v>2016</v>
      </c>
      <c r="L3" s="52" t="s">
        <v>581</v>
      </c>
      <c r="M3" s="52">
        <v>2017</v>
      </c>
      <c r="N3" s="52">
        <v>2017</v>
      </c>
      <c r="O3" s="52">
        <v>2017</v>
      </c>
      <c r="P3" s="52" t="s">
        <v>581</v>
      </c>
      <c r="S3" s="76">
        <v>-1</v>
      </c>
    </row>
    <row r="4" spans="1:21" s="76" customFormat="1" ht="10.199999999999999" x14ac:dyDescent="0.2">
      <c r="A4" s="77" t="s">
        <v>1</v>
      </c>
      <c r="B4" s="78" t="s">
        <v>500</v>
      </c>
      <c r="C4" s="78" t="s">
        <v>501</v>
      </c>
      <c r="D4" s="78" t="s">
        <v>502</v>
      </c>
      <c r="E4" s="78" t="s">
        <v>500</v>
      </c>
      <c r="F4" s="78" t="s">
        <v>501</v>
      </c>
      <c r="G4" s="78" t="s">
        <v>502</v>
      </c>
      <c r="H4" s="78" t="s">
        <v>503</v>
      </c>
      <c r="I4" s="78" t="s">
        <v>500</v>
      </c>
      <c r="J4" s="78" t="s">
        <v>501</v>
      </c>
      <c r="K4" s="78" t="s">
        <v>502</v>
      </c>
      <c r="L4" s="78" t="s">
        <v>503</v>
      </c>
      <c r="M4" s="78" t="s">
        <v>500</v>
      </c>
      <c r="N4" s="78" t="s">
        <v>501</v>
      </c>
      <c r="O4" s="78" t="s">
        <v>502</v>
      </c>
      <c r="P4" s="78" t="s">
        <v>503</v>
      </c>
    </row>
    <row r="5" spans="1:21" ht="12" customHeight="1" x14ac:dyDescent="0.3">
      <c r="A5" s="5" t="s">
        <v>7</v>
      </c>
      <c r="B5" s="2">
        <v>3932303</v>
      </c>
      <c r="C5" s="2">
        <v>683000</v>
      </c>
      <c r="D5" s="58">
        <v>-3249303</v>
      </c>
      <c r="E5" s="59">
        <v>4936229.1999999993</v>
      </c>
      <c r="F5" s="60">
        <v>557069.53333333333</v>
      </c>
      <c r="G5" s="61">
        <v>-4379159.6666666651</v>
      </c>
      <c r="H5" s="62">
        <f>(G5/D5)-1</f>
        <v>0.34772277829019482</v>
      </c>
      <c r="I5" s="2">
        <v>8269551.3120473633</v>
      </c>
      <c r="J5" s="60">
        <v>3027180.9224999994</v>
      </c>
      <c r="K5" s="61">
        <v>-5242370.3895473639</v>
      </c>
      <c r="L5" s="62">
        <f>(K5/G5)-1</f>
        <v>0.19711789214978737</v>
      </c>
      <c r="M5" s="55">
        <v>4540975.3376615392</v>
      </c>
      <c r="N5" s="2">
        <v>460869</v>
      </c>
      <c r="O5" s="2">
        <v>-4080106.3376615383</v>
      </c>
      <c r="P5" s="62">
        <f>(O5/K5)-1</f>
        <v>-0.22170582494576041</v>
      </c>
      <c r="R5" s="1" t="s">
        <v>7</v>
      </c>
      <c r="S5" s="55">
        <v>4540975.3376615392</v>
      </c>
      <c r="T5" s="2">
        <v>460869</v>
      </c>
      <c r="U5" s="2">
        <v>-4080106.3376615383</v>
      </c>
    </row>
    <row r="6" spans="1:21" ht="12" customHeight="1" x14ac:dyDescent="0.3">
      <c r="A6" s="6" t="s">
        <v>583</v>
      </c>
      <c r="B6" s="2">
        <v>0</v>
      </c>
      <c r="C6" s="2">
        <v>0</v>
      </c>
      <c r="D6" s="58">
        <v>0</v>
      </c>
      <c r="E6" s="59">
        <v>0</v>
      </c>
      <c r="F6" s="60">
        <v>0</v>
      </c>
      <c r="G6" s="61">
        <v>0</v>
      </c>
      <c r="H6" s="62">
        <v>0</v>
      </c>
      <c r="I6" s="2">
        <v>0</v>
      </c>
      <c r="J6" s="60">
        <v>0</v>
      </c>
      <c r="K6" s="61">
        <v>0</v>
      </c>
      <c r="L6" s="62">
        <v>0</v>
      </c>
      <c r="M6" s="55">
        <v>732844</v>
      </c>
      <c r="N6" s="2">
        <v>741359.8</v>
      </c>
      <c r="O6" s="2">
        <f>-M6+N6</f>
        <v>8515.8000000000466</v>
      </c>
      <c r="P6" s="62">
        <v>0</v>
      </c>
      <c r="R6" s="1" t="s">
        <v>111</v>
      </c>
      <c r="S6" s="55">
        <v>491080</v>
      </c>
      <c r="T6" s="2">
        <v>386000</v>
      </c>
      <c r="U6" s="2">
        <v>-105080</v>
      </c>
    </row>
    <row r="7" spans="1:21" x14ac:dyDescent="0.3">
      <c r="A7" s="5" t="s">
        <v>504</v>
      </c>
      <c r="B7" s="2">
        <v>0</v>
      </c>
      <c r="C7" s="2">
        <v>0</v>
      </c>
      <c r="D7" s="58">
        <v>0</v>
      </c>
      <c r="E7" s="59">
        <v>0</v>
      </c>
      <c r="F7" s="60">
        <v>0</v>
      </c>
      <c r="G7" s="61">
        <v>0</v>
      </c>
      <c r="H7" s="62">
        <v>0</v>
      </c>
      <c r="I7" s="2">
        <v>44875.5</v>
      </c>
      <c r="J7" s="59">
        <v>0</v>
      </c>
      <c r="K7" s="63">
        <v>-44875.5</v>
      </c>
      <c r="L7" s="62">
        <v>0</v>
      </c>
      <c r="M7" s="1">
        <v>0</v>
      </c>
      <c r="N7" s="1">
        <v>0</v>
      </c>
      <c r="O7" s="2">
        <f>-M7+N7</f>
        <v>0</v>
      </c>
      <c r="P7" s="62">
        <f t="shared" ref="P7:P20" si="0">(O7/K7)-1</f>
        <v>-1</v>
      </c>
      <c r="R7" s="1" t="s">
        <v>125</v>
      </c>
      <c r="S7" s="55">
        <v>344300</v>
      </c>
      <c r="T7" s="2">
        <v>76500</v>
      </c>
      <c r="U7" s="2">
        <v>-267800</v>
      </c>
    </row>
    <row r="8" spans="1:21" x14ac:dyDescent="0.3">
      <c r="A8" s="5" t="s">
        <v>505</v>
      </c>
      <c r="B8" s="2">
        <v>0</v>
      </c>
      <c r="C8" s="2">
        <v>85000</v>
      </c>
      <c r="D8" s="58">
        <v>85000</v>
      </c>
      <c r="E8" s="59">
        <v>0</v>
      </c>
      <c r="F8" s="60">
        <v>87900</v>
      </c>
      <c r="G8" s="61">
        <v>87900</v>
      </c>
      <c r="H8" s="62">
        <f t="shared" ref="H8:H21" si="1">(G8/D8)-1</f>
        <v>3.4117647058823586E-2</v>
      </c>
      <c r="I8" s="2">
        <v>0</v>
      </c>
      <c r="J8" s="60">
        <v>111300</v>
      </c>
      <c r="K8" s="61">
        <v>111300</v>
      </c>
      <c r="L8" s="62">
        <f t="shared" ref="L8:L21" si="2">(K8/G8)-1</f>
        <v>0.2662116040955631</v>
      </c>
      <c r="M8" s="1">
        <v>0</v>
      </c>
      <c r="N8" s="2" t="e">
        <f>+#REF!+#REF!+#REF!+#REF!</f>
        <v>#REF!</v>
      </c>
      <c r="O8" s="2" t="e">
        <f>-M8+N8</f>
        <v>#REF!</v>
      </c>
      <c r="P8" s="62" t="e">
        <f t="shared" si="0"/>
        <v>#REF!</v>
      </c>
      <c r="R8" s="1" t="s">
        <v>180</v>
      </c>
      <c r="S8" s="55">
        <v>2537556</v>
      </c>
      <c r="T8" s="2">
        <v>107050</v>
      </c>
      <c r="U8" s="2">
        <v>-2430506</v>
      </c>
    </row>
    <row r="9" spans="1:21" x14ac:dyDescent="0.3">
      <c r="A9" s="5" t="s">
        <v>506</v>
      </c>
      <c r="B9" s="2">
        <v>125000</v>
      </c>
      <c r="C9" s="2">
        <v>25000</v>
      </c>
      <c r="D9" s="58">
        <v>-100000</v>
      </c>
      <c r="E9" s="59">
        <v>118500</v>
      </c>
      <c r="F9" s="60">
        <v>15000</v>
      </c>
      <c r="G9" s="61">
        <v>-103500</v>
      </c>
      <c r="H9" s="62">
        <f t="shared" si="1"/>
        <v>3.499999999999992E-2</v>
      </c>
      <c r="I9" s="59">
        <v>140000</v>
      </c>
      <c r="J9" s="59">
        <v>0</v>
      </c>
      <c r="K9" s="63">
        <v>-140000</v>
      </c>
      <c r="L9" s="62">
        <f t="shared" si="2"/>
        <v>0.35265700483091789</v>
      </c>
      <c r="M9" s="2" t="e">
        <f>-#REF!</f>
        <v>#REF!</v>
      </c>
      <c r="N9" s="2">
        <v>0</v>
      </c>
      <c r="O9" s="2" t="e">
        <f>-M9+N9</f>
        <v>#REF!</v>
      </c>
      <c r="P9" s="62" t="e">
        <f t="shared" si="0"/>
        <v>#REF!</v>
      </c>
      <c r="R9" s="1" t="s">
        <v>319</v>
      </c>
      <c r="S9" s="55">
        <v>83360</v>
      </c>
      <c r="T9" s="2">
        <v>107440</v>
      </c>
      <c r="U9" s="2">
        <v>24080</v>
      </c>
    </row>
    <row r="10" spans="1:21" x14ac:dyDescent="0.3">
      <c r="A10" s="5" t="s">
        <v>507</v>
      </c>
      <c r="B10" s="2">
        <v>0</v>
      </c>
      <c r="C10" s="2">
        <v>0</v>
      </c>
      <c r="D10" s="58">
        <v>0</v>
      </c>
      <c r="E10" s="59">
        <v>0</v>
      </c>
      <c r="F10" s="60">
        <v>0</v>
      </c>
      <c r="G10" s="61">
        <v>0</v>
      </c>
      <c r="H10" s="62">
        <v>0</v>
      </c>
      <c r="I10" s="2">
        <v>7203300.666666666</v>
      </c>
      <c r="J10" s="59">
        <v>9205000</v>
      </c>
      <c r="K10" s="63">
        <v>2001699.333333334</v>
      </c>
      <c r="L10" s="62">
        <v>0</v>
      </c>
      <c r="M10" s="1">
        <v>0</v>
      </c>
      <c r="N10" s="1">
        <v>0</v>
      </c>
      <c r="O10" s="2">
        <f t="shared" ref="O10:O21" si="3">-M10+N10</f>
        <v>0</v>
      </c>
      <c r="P10" s="62">
        <f t="shared" si="0"/>
        <v>-1</v>
      </c>
      <c r="R10" s="1" t="s">
        <v>346</v>
      </c>
      <c r="S10" s="55">
        <v>54257</v>
      </c>
      <c r="T10" s="2">
        <v>0</v>
      </c>
      <c r="U10" s="2">
        <v>-54257</v>
      </c>
    </row>
    <row r="11" spans="1:21" x14ac:dyDescent="0.3">
      <c r="A11" s="5" t="s">
        <v>508</v>
      </c>
      <c r="B11" s="2">
        <v>1203420</v>
      </c>
      <c r="C11" s="2">
        <v>22000</v>
      </c>
      <c r="D11" s="58">
        <v>-1181420</v>
      </c>
      <c r="E11" s="59">
        <v>1189375</v>
      </c>
      <c r="F11" s="60">
        <v>0</v>
      </c>
      <c r="G11" s="61">
        <v>-1189375</v>
      </c>
      <c r="H11" s="62">
        <f t="shared" si="1"/>
        <v>6.7334224915778229E-3</v>
      </c>
      <c r="I11" s="2">
        <v>2593219.6527999998</v>
      </c>
      <c r="J11" s="59">
        <v>0</v>
      </c>
      <c r="K11" s="63">
        <f>+J11-I11</f>
        <v>-2593219.6527999998</v>
      </c>
      <c r="L11" s="62">
        <f t="shared" si="2"/>
        <v>1.1803213055596427</v>
      </c>
      <c r="M11" s="55" t="e">
        <f>+S8-M21</f>
        <v>#REF!</v>
      </c>
      <c r="N11" s="2" t="e">
        <f>107050-N21</f>
        <v>#REF!</v>
      </c>
      <c r="O11" s="2" t="e">
        <f t="shared" si="3"/>
        <v>#REF!</v>
      </c>
      <c r="P11" s="62" t="e">
        <f t="shared" si="0"/>
        <v>#REF!</v>
      </c>
      <c r="R11" s="1" t="s">
        <v>350</v>
      </c>
      <c r="S11" s="55">
        <v>159987</v>
      </c>
      <c r="T11" s="2">
        <v>206188</v>
      </c>
      <c r="U11" s="2">
        <v>46201</v>
      </c>
    </row>
    <row r="12" spans="1:21" x14ac:dyDescent="0.3">
      <c r="A12" s="5" t="s">
        <v>319</v>
      </c>
      <c r="B12" s="2">
        <v>84800</v>
      </c>
      <c r="C12" s="2">
        <v>0</v>
      </c>
      <c r="D12" s="58">
        <v>-84800</v>
      </c>
      <c r="E12" s="59">
        <v>86268.181818181809</v>
      </c>
      <c r="F12" s="60">
        <v>20775</v>
      </c>
      <c r="G12" s="61">
        <v>-65493.181818181823</v>
      </c>
      <c r="H12" s="62">
        <f t="shared" si="1"/>
        <v>-0.22767474271012</v>
      </c>
      <c r="I12" s="2">
        <v>75292</v>
      </c>
      <c r="J12" s="60">
        <v>3450</v>
      </c>
      <c r="K12" s="61">
        <v>-71842</v>
      </c>
      <c r="L12" s="62">
        <f t="shared" si="2"/>
        <v>9.6938612624492437E-2</v>
      </c>
      <c r="M12" s="54" t="e">
        <f>(+#REF!)*-1</f>
        <v>#REF!</v>
      </c>
      <c r="N12" s="2" t="e">
        <f>#REF!-N8</f>
        <v>#REF!</v>
      </c>
      <c r="O12" s="2" t="e">
        <f t="shared" si="3"/>
        <v>#REF!</v>
      </c>
      <c r="P12" s="62" t="e">
        <f t="shared" si="0"/>
        <v>#REF!</v>
      </c>
      <c r="R12" s="1" t="s">
        <v>363</v>
      </c>
      <c r="S12" s="55">
        <v>0</v>
      </c>
      <c r="T12" s="2">
        <v>200000</v>
      </c>
      <c r="U12" s="2">
        <v>200000</v>
      </c>
    </row>
    <row r="13" spans="1:21" x14ac:dyDescent="0.3">
      <c r="A13" s="5" t="s">
        <v>111</v>
      </c>
      <c r="B13" s="2">
        <v>128000</v>
      </c>
      <c r="C13" s="2">
        <v>0</v>
      </c>
      <c r="D13" s="58">
        <v>-128000</v>
      </c>
      <c r="E13" s="59">
        <v>235000</v>
      </c>
      <c r="F13" s="60">
        <v>55000</v>
      </c>
      <c r="G13" s="61">
        <v>-180000</v>
      </c>
      <c r="H13" s="62">
        <f t="shared" si="1"/>
        <v>0.40625</v>
      </c>
      <c r="I13" s="2">
        <v>332860</v>
      </c>
      <c r="J13" s="59">
        <v>225000</v>
      </c>
      <c r="K13" s="63">
        <v>-107860</v>
      </c>
      <c r="L13" s="62">
        <f t="shared" si="2"/>
        <v>-0.40077777777777779</v>
      </c>
      <c r="M13" s="54">
        <v>491080</v>
      </c>
      <c r="N13" s="2">
        <v>386000</v>
      </c>
      <c r="O13" s="2">
        <f t="shared" si="3"/>
        <v>-105080</v>
      </c>
      <c r="P13" s="62">
        <f t="shared" si="0"/>
        <v>-2.5774151678101265E-2</v>
      </c>
      <c r="R13" s="1" t="s">
        <v>367</v>
      </c>
      <c r="S13" s="55">
        <v>738661</v>
      </c>
      <c r="T13" s="2">
        <v>0</v>
      </c>
      <c r="U13" s="2">
        <v>-738661</v>
      </c>
    </row>
    <row r="14" spans="1:21" x14ac:dyDescent="0.3">
      <c r="A14" s="5" t="s">
        <v>346</v>
      </c>
      <c r="B14" s="2">
        <v>0</v>
      </c>
      <c r="C14" s="2">
        <v>0</v>
      </c>
      <c r="D14" s="58">
        <v>0</v>
      </c>
      <c r="E14" s="59">
        <v>0</v>
      </c>
      <c r="F14" s="60">
        <v>0</v>
      </c>
      <c r="G14" s="61">
        <v>0</v>
      </c>
      <c r="H14" s="62">
        <v>0</v>
      </c>
      <c r="I14" s="2">
        <v>62397.120000000003</v>
      </c>
      <c r="J14" s="59">
        <v>0</v>
      </c>
      <c r="K14" s="63">
        <v>-62397.120000000003</v>
      </c>
      <c r="L14" s="62">
        <v>0</v>
      </c>
      <c r="M14" s="54" t="e">
        <f>(+#REF!)*-1</f>
        <v>#REF!</v>
      </c>
      <c r="N14" s="2">
        <v>0</v>
      </c>
      <c r="O14" s="2" t="e">
        <f t="shared" si="3"/>
        <v>#REF!</v>
      </c>
      <c r="P14" s="62" t="e">
        <f t="shared" si="0"/>
        <v>#REF!</v>
      </c>
      <c r="R14" s="1" t="s">
        <v>378</v>
      </c>
      <c r="S14" s="55">
        <v>1084874</v>
      </c>
      <c r="T14" s="2">
        <v>12692542</v>
      </c>
      <c r="U14" s="2">
        <v>11607668</v>
      </c>
    </row>
    <row r="15" spans="1:21" x14ac:dyDescent="0.3">
      <c r="A15" s="5" t="s">
        <v>350</v>
      </c>
      <c r="B15" s="2">
        <v>0</v>
      </c>
      <c r="C15" s="2">
        <v>0</v>
      </c>
      <c r="D15" s="58">
        <v>0</v>
      </c>
      <c r="E15" s="59">
        <v>0</v>
      </c>
      <c r="F15" s="60">
        <v>0</v>
      </c>
      <c r="G15" s="61">
        <v>0</v>
      </c>
      <c r="H15" s="62">
        <v>0</v>
      </c>
      <c r="I15" s="2">
        <v>321510.59858333337</v>
      </c>
      <c r="J15" s="59">
        <v>68478</v>
      </c>
      <c r="K15" s="63">
        <v>-253032.59858333334</v>
      </c>
      <c r="L15" s="62">
        <v>0</v>
      </c>
      <c r="M15" s="54" t="e">
        <f>(+#REF!)*-1</f>
        <v>#REF!</v>
      </c>
      <c r="N15" s="2" t="e">
        <f>+#REF!</f>
        <v>#REF!</v>
      </c>
      <c r="O15" s="2" t="e">
        <f t="shared" si="3"/>
        <v>#REF!</v>
      </c>
      <c r="P15" s="62" t="e">
        <f t="shared" si="0"/>
        <v>#REF!</v>
      </c>
      <c r="R15" s="1" t="s">
        <v>396</v>
      </c>
      <c r="S15" s="55">
        <v>4863224</v>
      </c>
      <c r="T15" s="2">
        <v>670500</v>
      </c>
      <c r="U15" s="2">
        <v>-4192724</v>
      </c>
    </row>
    <row r="16" spans="1:21" x14ac:dyDescent="0.3">
      <c r="A16" s="5" t="s">
        <v>363</v>
      </c>
      <c r="B16" s="64">
        <v>0</v>
      </c>
      <c r="C16" s="64">
        <v>700000</v>
      </c>
      <c r="D16" s="65">
        <v>700000</v>
      </c>
      <c r="E16" s="59">
        <v>0</v>
      </c>
      <c r="F16" s="59">
        <v>800000</v>
      </c>
      <c r="G16" s="63">
        <v>800000</v>
      </c>
      <c r="H16" s="62">
        <f t="shared" si="1"/>
        <v>0.14285714285714279</v>
      </c>
      <c r="I16" s="2">
        <v>0</v>
      </c>
      <c r="J16" s="59">
        <v>200000</v>
      </c>
      <c r="K16" s="63">
        <v>200000</v>
      </c>
      <c r="L16" s="62">
        <f t="shared" si="2"/>
        <v>-0.75</v>
      </c>
      <c r="M16" s="54">
        <v>0</v>
      </c>
      <c r="N16" s="2" t="e">
        <f>+#REF!</f>
        <v>#REF!</v>
      </c>
      <c r="O16" s="2" t="e">
        <f t="shared" si="3"/>
        <v>#REF!</v>
      </c>
      <c r="P16" s="62" t="e">
        <f t="shared" si="0"/>
        <v>#REF!</v>
      </c>
      <c r="R16" s="1" t="s">
        <v>583</v>
      </c>
      <c r="S16" s="55">
        <v>732844</v>
      </c>
      <c r="T16" s="2">
        <v>741359.8</v>
      </c>
      <c r="U16" s="2">
        <v>8515.8000000000466</v>
      </c>
    </row>
    <row r="17" spans="1:21" x14ac:dyDescent="0.3">
      <c r="A17" s="5" t="s">
        <v>509</v>
      </c>
      <c r="B17" s="2">
        <v>146700</v>
      </c>
      <c r="C17" s="2">
        <v>100000</v>
      </c>
      <c r="D17" s="58">
        <f>+C17-B17</f>
        <v>-46700</v>
      </c>
      <c r="E17" s="59">
        <v>565825</v>
      </c>
      <c r="F17" s="60">
        <v>150000</v>
      </c>
      <c r="G17" s="61">
        <v>-415825</v>
      </c>
      <c r="H17" s="62">
        <f t="shared" si="1"/>
        <v>7.9041755888650957</v>
      </c>
      <c r="I17" s="2">
        <v>784787</v>
      </c>
      <c r="J17" s="59">
        <v>112956</v>
      </c>
      <c r="K17" s="63">
        <v>-671831</v>
      </c>
      <c r="L17" s="62">
        <f t="shared" si="2"/>
        <v>0.61565802921902235</v>
      </c>
      <c r="M17" s="55">
        <f>+S13</f>
        <v>738661</v>
      </c>
      <c r="N17" s="2">
        <v>0</v>
      </c>
      <c r="O17" s="2">
        <f t="shared" si="3"/>
        <v>-738661</v>
      </c>
      <c r="P17" s="62">
        <f t="shared" si="0"/>
        <v>9.9474421394666113E-2</v>
      </c>
      <c r="R17" s="86" t="s">
        <v>499</v>
      </c>
      <c r="S17" s="87">
        <v>15631118.337661538</v>
      </c>
      <c r="T17" s="88">
        <v>15648448.800000001</v>
      </c>
      <c r="U17" s="88">
        <v>17330.462338461773</v>
      </c>
    </row>
    <row r="18" spans="1:21" x14ac:dyDescent="0.3">
      <c r="A18" s="5" t="s">
        <v>378</v>
      </c>
      <c r="B18" s="2">
        <v>1949565</v>
      </c>
      <c r="C18" s="2">
        <v>10114065</v>
      </c>
      <c r="D18" s="58">
        <v>8164500</v>
      </c>
      <c r="E18" s="59">
        <v>209549.375</v>
      </c>
      <c r="F18" s="60">
        <v>8970138</v>
      </c>
      <c r="G18" s="61">
        <v>8760588.625</v>
      </c>
      <c r="H18" s="62">
        <f t="shared" si="1"/>
        <v>7.3009813828158521E-2</v>
      </c>
      <c r="I18" s="59">
        <v>121052.631578947</v>
      </c>
      <c r="J18" s="60">
        <v>10211086.983614124</v>
      </c>
      <c r="K18" s="61">
        <v>10090034.352035176</v>
      </c>
      <c r="L18" s="62">
        <f t="shared" si="2"/>
        <v>0.15175301386043283</v>
      </c>
      <c r="M18" s="54" t="e">
        <f>(+#REF!)*-1</f>
        <v>#REF!</v>
      </c>
      <c r="N18" s="2" t="e">
        <f>+#REF!</f>
        <v>#REF!</v>
      </c>
      <c r="O18" s="2" t="e">
        <f t="shared" si="3"/>
        <v>#REF!</v>
      </c>
      <c r="P18" s="62" t="e">
        <f t="shared" si="0"/>
        <v>#REF!</v>
      </c>
    </row>
    <row r="19" spans="1:21" x14ac:dyDescent="0.3">
      <c r="A19" s="5" t="s">
        <v>396</v>
      </c>
      <c r="B19" s="2">
        <v>2879958</v>
      </c>
      <c r="C19" s="2">
        <v>11000</v>
      </c>
      <c r="D19" s="58">
        <v>-2868958</v>
      </c>
      <c r="E19" s="59">
        <v>3420068.79</v>
      </c>
      <c r="F19" s="60">
        <v>507000</v>
      </c>
      <c r="G19" s="61">
        <v>-2913068.79</v>
      </c>
      <c r="H19" s="62">
        <f t="shared" si="1"/>
        <v>1.5375195454238044E-2</v>
      </c>
      <c r="I19" s="59">
        <v>4667530.7849866701</v>
      </c>
      <c r="J19" s="60">
        <v>1886843.32</v>
      </c>
      <c r="K19" s="61">
        <v>-2780687.4649866656</v>
      </c>
      <c r="L19" s="62">
        <f t="shared" si="2"/>
        <v>-4.5443940585191078E-2</v>
      </c>
      <c r="M19" s="54" t="e">
        <f>(+#REF!)*-1</f>
        <v>#REF!</v>
      </c>
      <c r="N19" s="2" t="e">
        <f>+#REF!</f>
        <v>#REF!</v>
      </c>
      <c r="O19" s="2" t="e">
        <f t="shared" si="3"/>
        <v>#REF!</v>
      </c>
      <c r="P19" s="62" t="e">
        <f t="shared" si="0"/>
        <v>#REF!</v>
      </c>
    </row>
    <row r="20" spans="1:21" x14ac:dyDescent="0.3">
      <c r="A20" s="5" t="s">
        <v>510</v>
      </c>
      <c r="B20" s="2">
        <v>200250</v>
      </c>
      <c r="C20" s="2">
        <v>82100</v>
      </c>
      <c r="D20" s="58">
        <v>-118150</v>
      </c>
      <c r="E20" s="59">
        <v>226550</v>
      </c>
      <c r="F20" s="60">
        <v>79150</v>
      </c>
      <c r="G20" s="61">
        <v>-147400</v>
      </c>
      <c r="H20" s="62">
        <f t="shared" si="1"/>
        <v>0.24756665256030463</v>
      </c>
      <c r="I20" s="59">
        <f>446750-I9</f>
        <v>306750</v>
      </c>
      <c r="J20" s="59">
        <f>99100</f>
        <v>99100</v>
      </c>
      <c r="K20" s="63">
        <f>+J20-I20</f>
        <v>-207650</v>
      </c>
      <c r="L20" s="62">
        <f t="shared" si="2"/>
        <v>0.40875169606512896</v>
      </c>
      <c r="M20" s="55" t="e">
        <f>+S7-M9</f>
        <v>#REF!</v>
      </c>
      <c r="N20" s="2" t="e">
        <f>+#REF!-N9</f>
        <v>#REF!</v>
      </c>
      <c r="O20" s="2" t="e">
        <f t="shared" si="3"/>
        <v>#REF!</v>
      </c>
      <c r="P20" s="62" t="e">
        <f t="shared" si="0"/>
        <v>#REF!</v>
      </c>
    </row>
    <row r="21" spans="1:21" x14ac:dyDescent="0.3">
      <c r="A21" s="7" t="s">
        <v>511</v>
      </c>
      <c r="B21" s="66">
        <v>70740</v>
      </c>
      <c r="C21" s="2">
        <v>0</v>
      </c>
      <c r="D21" s="67">
        <v>-70740</v>
      </c>
      <c r="E21" s="68">
        <v>90000</v>
      </c>
      <c r="F21" s="59">
        <v>0</v>
      </c>
      <c r="G21" s="63">
        <v>-90000</v>
      </c>
      <c r="H21" s="62">
        <f t="shared" si="1"/>
        <v>0.27226463104325704</v>
      </c>
      <c r="I21" s="2">
        <v>189500</v>
      </c>
      <c r="J21" s="59">
        <v>0</v>
      </c>
      <c r="K21" s="63">
        <v>-189500</v>
      </c>
      <c r="L21" s="62">
        <f t="shared" si="2"/>
        <v>1.1055555555555556</v>
      </c>
      <c r="M21" s="54" t="e">
        <f>(#REF!+#REF!+#REF!)*-1</f>
        <v>#REF!</v>
      </c>
      <c r="N21" s="2" t="e">
        <f>#REF!</f>
        <v>#REF!</v>
      </c>
      <c r="O21" s="2" t="e">
        <f t="shared" si="3"/>
        <v>#REF!</v>
      </c>
      <c r="P21" s="62" t="e">
        <f>(O21/K21)-1</f>
        <v>#REF!</v>
      </c>
    </row>
    <row r="22" spans="1:21" x14ac:dyDescent="0.3">
      <c r="A22" s="8" t="s">
        <v>499</v>
      </c>
      <c r="B22" s="69">
        <f>SUM(B5:B21)</f>
        <v>10720736</v>
      </c>
      <c r="C22" s="69">
        <f t="shared" ref="C22:D22" si="4">SUM(C5:C21)</f>
        <v>11822165</v>
      </c>
      <c r="D22" s="70">
        <f t="shared" si="4"/>
        <v>1101429</v>
      </c>
      <c r="E22" s="71">
        <v>11077365.546818182</v>
      </c>
      <c r="F22" s="71">
        <v>11242032.533333333</v>
      </c>
      <c r="G22" s="72">
        <v>164666.9865151532</v>
      </c>
      <c r="H22" s="73">
        <f>(G22/D22)-1</f>
        <v>-0.85049695757497468</v>
      </c>
      <c r="I22" s="71">
        <v>14375786.439999998</v>
      </c>
      <c r="J22" s="71">
        <v>15144519.34</v>
      </c>
      <c r="K22" s="72">
        <f>SUM(K5:K21)</f>
        <v>37767.959451146889</v>
      </c>
      <c r="L22" s="74">
        <f>(K22/G22)-1</f>
        <v>-0.77064036786954038</v>
      </c>
      <c r="M22" s="4" t="e">
        <f t="shared" ref="M22:N22" si="5">SUM(M5:M21)</f>
        <v>#REF!</v>
      </c>
      <c r="N22" s="4" t="e">
        <f t="shared" si="5"/>
        <v>#REF!</v>
      </c>
      <c r="O22" s="4" t="e">
        <f>SUM(O5:O21)</f>
        <v>#REF!</v>
      </c>
      <c r="P22" s="74" t="e">
        <f>(O22/K22)-1</f>
        <v>#REF!</v>
      </c>
    </row>
    <row r="27" spans="1:21" x14ac:dyDescent="0.3">
      <c r="A27" s="79" t="s">
        <v>585</v>
      </c>
      <c r="B27" s="79" t="s">
        <v>586</v>
      </c>
      <c r="C27" s="79" t="s">
        <v>587</v>
      </c>
      <c r="D27" s="79" t="s">
        <v>6</v>
      </c>
    </row>
    <row r="28" spans="1:21" x14ac:dyDescent="0.3">
      <c r="A28" s="54" t="s">
        <v>181</v>
      </c>
      <c r="B28" s="55">
        <v>0</v>
      </c>
      <c r="C28" s="55">
        <v>-1381800</v>
      </c>
      <c r="D28" s="55">
        <v>-1381800</v>
      </c>
    </row>
    <row r="29" spans="1:21" x14ac:dyDescent="0.3">
      <c r="A29" s="54" t="s">
        <v>189</v>
      </c>
      <c r="B29" s="55">
        <v>0</v>
      </c>
      <c r="C29" s="55">
        <v>-95000</v>
      </c>
      <c r="D29" s="55">
        <v>-95000</v>
      </c>
    </row>
    <row r="30" spans="1:21" x14ac:dyDescent="0.3">
      <c r="A30" s="54" t="s">
        <v>193</v>
      </c>
      <c r="B30" s="55">
        <v>0</v>
      </c>
      <c r="C30" s="55">
        <v>-69000</v>
      </c>
      <c r="D30" s="55">
        <v>-69000</v>
      </c>
    </row>
    <row r="31" spans="1:21" x14ac:dyDescent="0.3">
      <c r="A31" s="54" t="s">
        <v>198</v>
      </c>
      <c r="B31" s="55">
        <v>0</v>
      </c>
      <c r="C31" s="55">
        <v>-275700</v>
      </c>
      <c r="D31" s="55">
        <v>-275700</v>
      </c>
    </row>
    <row r="32" spans="1:21" x14ac:dyDescent="0.3">
      <c r="A32" s="54" t="s">
        <v>206</v>
      </c>
      <c r="B32" s="55">
        <v>0</v>
      </c>
      <c r="C32" s="55">
        <v>-324456</v>
      </c>
      <c r="D32" s="55">
        <v>-324456</v>
      </c>
    </row>
    <row r="33" spans="1:4" x14ac:dyDescent="0.3">
      <c r="A33" s="54" t="s">
        <v>216</v>
      </c>
      <c r="B33" s="55">
        <v>0</v>
      </c>
      <c r="C33" s="55">
        <v>-30000</v>
      </c>
      <c r="D33" s="55">
        <v>-30000</v>
      </c>
    </row>
    <row r="34" spans="1:4" x14ac:dyDescent="0.3">
      <c r="A34" s="54" t="s">
        <v>277</v>
      </c>
      <c r="B34" s="55">
        <v>107050</v>
      </c>
      <c r="C34" s="55">
        <v>-248100</v>
      </c>
      <c r="D34" s="55">
        <v>-141050</v>
      </c>
    </row>
    <row r="35" spans="1:4" x14ac:dyDescent="0.3">
      <c r="A35" s="54" t="s">
        <v>298</v>
      </c>
      <c r="B35" s="55">
        <v>0</v>
      </c>
      <c r="C35" s="55">
        <v>-18000</v>
      </c>
      <c r="D35" s="55">
        <v>-18000</v>
      </c>
    </row>
    <row r="36" spans="1:4" x14ac:dyDescent="0.3">
      <c r="A36" s="54" t="s">
        <v>304</v>
      </c>
      <c r="B36" s="55">
        <v>0</v>
      </c>
      <c r="C36" s="55">
        <v>-95500</v>
      </c>
      <c r="D36" s="55">
        <v>-95500</v>
      </c>
    </row>
    <row r="37" spans="1:4" x14ac:dyDescent="0.3">
      <c r="A37" s="56" t="s">
        <v>588</v>
      </c>
      <c r="B37" s="57">
        <v>107050</v>
      </c>
      <c r="C37" s="57">
        <v>-2537556</v>
      </c>
      <c r="D37" s="57">
        <v>-2430506</v>
      </c>
    </row>
    <row r="38" spans="1:4" x14ac:dyDescent="0.3">
      <c r="C38" s="55">
        <v>-1</v>
      </c>
    </row>
    <row r="40" spans="1:4" x14ac:dyDescent="0.3">
      <c r="A40" s="79" t="s">
        <v>585</v>
      </c>
      <c r="B40" s="79" t="s">
        <v>586</v>
      </c>
      <c r="C40" s="79" t="s">
        <v>587</v>
      </c>
      <c r="D40" s="79" t="s">
        <v>6</v>
      </c>
    </row>
    <row r="41" spans="1:4" x14ac:dyDescent="0.3">
      <c r="A41" s="1" t="s">
        <v>397</v>
      </c>
      <c r="B41" s="91">
        <v>0</v>
      </c>
      <c r="C41" s="55">
        <v>4000</v>
      </c>
      <c r="D41" s="91">
        <v>-4000</v>
      </c>
    </row>
    <row r="42" spans="1:4" x14ac:dyDescent="0.3">
      <c r="A42" s="1" t="s">
        <v>399</v>
      </c>
      <c r="B42" s="91">
        <v>624000</v>
      </c>
      <c r="C42" s="55">
        <v>2519200</v>
      </c>
      <c r="D42" s="91">
        <v>-1895200</v>
      </c>
    </row>
    <row r="43" spans="1:4" x14ac:dyDescent="0.3">
      <c r="A43" s="1" t="s">
        <v>410</v>
      </c>
      <c r="B43" s="91">
        <v>6000</v>
      </c>
      <c r="C43" s="55">
        <v>619697</v>
      </c>
      <c r="D43" s="91">
        <v>-613697</v>
      </c>
    </row>
    <row r="44" spans="1:4" x14ac:dyDescent="0.3">
      <c r="A44" s="1" t="s">
        <v>419</v>
      </c>
      <c r="B44" s="91">
        <v>0</v>
      </c>
      <c r="C44" s="55">
        <v>114200</v>
      </c>
      <c r="D44" s="91">
        <v>-114200</v>
      </c>
    </row>
    <row r="45" spans="1:4" x14ac:dyDescent="0.3">
      <c r="A45" s="1" t="s">
        <v>426</v>
      </c>
      <c r="B45" s="91">
        <v>0</v>
      </c>
      <c r="C45" s="55">
        <v>86000</v>
      </c>
      <c r="D45" s="91">
        <v>-86000</v>
      </c>
    </row>
    <row r="46" spans="1:4" x14ac:dyDescent="0.3">
      <c r="A46" s="1" t="s">
        <v>432</v>
      </c>
      <c r="B46" s="91">
        <v>0</v>
      </c>
      <c r="C46" s="55">
        <v>117500</v>
      </c>
      <c r="D46" s="91">
        <v>-117500</v>
      </c>
    </row>
    <row r="47" spans="1:4" x14ac:dyDescent="0.3">
      <c r="A47" s="1" t="s">
        <v>441</v>
      </c>
      <c r="B47" s="91">
        <v>20000</v>
      </c>
      <c r="C47" s="55">
        <v>223000</v>
      </c>
      <c r="D47" s="91">
        <v>-203000</v>
      </c>
    </row>
    <row r="48" spans="1:4" x14ac:dyDescent="0.3">
      <c r="A48" s="1" t="s">
        <v>452</v>
      </c>
      <c r="B48" s="91">
        <v>0</v>
      </c>
      <c r="C48" s="55">
        <v>217400</v>
      </c>
      <c r="D48" s="91">
        <v>-217400</v>
      </c>
    </row>
    <row r="49" spans="1:5" x14ac:dyDescent="0.3">
      <c r="A49" s="1" t="s">
        <v>460</v>
      </c>
      <c r="B49" s="91">
        <v>20000</v>
      </c>
      <c r="C49" s="55">
        <v>161500</v>
      </c>
      <c r="D49" s="91">
        <v>-141500</v>
      </c>
    </row>
    <row r="50" spans="1:5" x14ac:dyDescent="0.3">
      <c r="A50" s="1" t="s">
        <v>468</v>
      </c>
      <c r="B50" s="91">
        <v>0</v>
      </c>
      <c r="C50" s="55">
        <v>21000</v>
      </c>
      <c r="D50" s="91">
        <v>-21000</v>
      </c>
    </row>
    <row r="51" spans="1:5" x14ac:dyDescent="0.3">
      <c r="A51" s="1" t="s">
        <v>470</v>
      </c>
      <c r="B51" s="91">
        <v>0</v>
      </c>
      <c r="C51" s="55">
        <v>9000</v>
      </c>
      <c r="D51" s="91">
        <v>-9000</v>
      </c>
    </row>
    <row r="52" spans="1:5" x14ac:dyDescent="0.3">
      <c r="A52" s="1" t="s">
        <v>472</v>
      </c>
      <c r="B52" s="91">
        <v>0</v>
      </c>
      <c r="C52" s="55">
        <v>83000</v>
      </c>
      <c r="D52" s="91">
        <v>-83000</v>
      </c>
    </row>
    <row r="53" spans="1:5" x14ac:dyDescent="0.3">
      <c r="A53" s="1" t="s">
        <v>480</v>
      </c>
      <c r="B53" s="91">
        <v>0</v>
      </c>
      <c r="C53" s="55">
        <v>94300</v>
      </c>
      <c r="D53" s="91">
        <v>-94300</v>
      </c>
    </row>
    <row r="54" spans="1:5" x14ac:dyDescent="0.3">
      <c r="A54" s="1" t="s">
        <v>488</v>
      </c>
      <c r="B54" s="91">
        <v>500</v>
      </c>
      <c r="C54" s="55">
        <v>335691</v>
      </c>
      <c r="D54" s="91">
        <v>-335191</v>
      </c>
    </row>
    <row r="55" spans="1:5" x14ac:dyDescent="0.3">
      <c r="A55" s="1" t="s">
        <v>589</v>
      </c>
      <c r="B55" s="91">
        <v>0</v>
      </c>
      <c r="C55" s="55">
        <v>257736</v>
      </c>
      <c r="D55" s="91">
        <v>-257736</v>
      </c>
    </row>
    <row r="56" spans="1:5" x14ac:dyDescent="0.3">
      <c r="A56" s="56" t="s">
        <v>588</v>
      </c>
      <c r="B56" s="96">
        <v>670500</v>
      </c>
      <c r="C56" s="57">
        <v>4863224</v>
      </c>
      <c r="D56" s="96">
        <v>-4192724</v>
      </c>
    </row>
    <row r="57" spans="1:5" x14ac:dyDescent="0.3">
      <c r="B57" s="3"/>
      <c r="C57" s="3"/>
      <c r="D57" s="3"/>
    </row>
    <row r="59" spans="1:5" x14ac:dyDescent="0.3">
      <c r="A59" s="81" t="s">
        <v>1</v>
      </c>
      <c r="B59" s="81" t="s">
        <v>2</v>
      </c>
      <c r="C59" s="81" t="s">
        <v>4</v>
      </c>
      <c r="D59" s="81" t="s">
        <v>5</v>
      </c>
      <c r="E59" s="82" t="s">
        <v>656</v>
      </c>
    </row>
    <row r="60" spans="1:5" x14ac:dyDescent="0.3">
      <c r="A60" s="83" t="s">
        <v>7</v>
      </c>
      <c r="B60" s="1" t="s">
        <v>8</v>
      </c>
      <c r="C60" s="2">
        <v>105136</v>
      </c>
      <c r="D60" s="2">
        <v>-256900</v>
      </c>
      <c r="E60" s="2">
        <v>-151764</v>
      </c>
    </row>
    <row r="61" spans="1:5" x14ac:dyDescent="0.3">
      <c r="A61" s="83"/>
      <c r="B61" s="1" t="s">
        <v>20</v>
      </c>
      <c r="C61" s="2">
        <v>0</v>
      </c>
      <c r="D61" s="2">
        <v>-46000</v>
      </c>
      <c r="E61" s="2">
        <v>-46000</v>
      </c>
    </row>
    <row r="62" spans="1:5" x14ac:dyDescent="0.3">
      <c r="A62" s="83"/>
      <c r="B62" s="1" t="s">
        <v>26</v>
      </c>
      <c r="C62" s="2">
        <v>0</v>
      </c>
      <c r="D62" s="2">
        <v>-1145348</v>
      </c>
      <c r="E62" s="2">
        <v>-1145348</v>
      </c>
    </row>
    <row r="63" spans="1:5" x14ac:dyDescent="0.3">
      <c r="A63" s="83"/>
      <c r="B63" s="1" t="s">
        <v>29</v>
      </c>
      <c r="C63" s="2">
        <v>0</v>
      </c>
      <c r="D63" s="2">
        <v>-662140.64799999981</v>
      </c>
      <c r="E63" s="2">
        <v>-662140.64799999981</v>
      </c>
    </row>
    <row r="64" spans="1:5" x14ac:dyDescent="0.3">
      <c r="A64" s="83"/>
      <c r="B64" s="1" t="s">
        <v>72</v>
      </c>
      <c r="C64" s="2">
        <v>155567</v>
      </c>
      <c r="D64" s="2">
        <v>-396385</v>
      </c>
      <c r="E64" s="2">
        <v>-240818</v>
      </c>
    </row>
    <row r="65" spans="1:5" x14ac:dyDescent="0.3">
      <c r="A65" s="83"/>
      <c r="B65" s="1" t="s">
        <v>75</v>
      </c>
      <c r="C65" s="2">
        <v>0</v>
      </c>
      <c r="D65" s="2">
        <v>-6700</v>
      </c>
      <c r="E65" s="2">
        <v>-6700</v>
      </c>
    </row>
    <row r="66" spans="1:5" x14ac:dyDescent="0.3">
      <c r="A66" s="83"/>
      <c r="B66" s="1" t="s">
        <v>78</v>
      </c>
      <c r="C66" s="2">
        <v>0</v>
      </c>
      <c r="D66" s="2">
        <v>-510000</v>
      </c>
      <c r="E66" s="2">
        <v>-510000</v>
      </c>
    </row>
    <row r="67" spans="1:5" x14ac:dyDescent="0.3">
      <c r="A67" s="83"/>
      <c r="B67" s="1" t="s">
        <v>79</v>
      </c>
      <c r="C67" s="2">
        <v>195166</v>
      </c>
      <c r="D67" s="2">
        <v>-1352301.6896615382</v>
      </c>
      <c r="E67" s="2">
        <v>-1157135.6896615382</v>
      </c>
    </row>
    <row r="68" spans="1:5" x14ac:dyDescent="0.3">
      <c r="A68" s="84"/>
      <c r="B68" s="1" t="s">
        <v>86</v>
      </c>
      <c r="C68" s="2">
        <v>5000</v>
      </c>
      <c r="D68" s="2">
        <v>-165200</v>
      </c>
      <c r="E68" s="2">
        <v>-160200</v>
      </c>
    </row>
    <row r="69" spans="1:5" x14ac:dyDescent="0.3">
      <c r="A69" s="85" t="s">
        <v>110</v>
      </c>
      <c r="B69" s="85"/>
      <c r="C69" s="3">
        <v>460869</v>
      </c>
      <c r="D69" s="3">
        <v>-4540975.3376615383</v>
      </c>
      <c r="E69" s="3">
        <v>-4080106.3376615383</v>
      </c>
    </row>
    <row r="72" spans="1:5" x14ac:dyDescent="0.3">
      <c r="A72" s="54" t="s">
        <v>9</v>
      </c>
      <c r="C72" s="89">
        <v>41136</v>
      </c>
      <c r="D72" s="89">
        <v>-49200</v>
      </c>
      <c r="E72" s="89">
        <v>-8064</v>
      </c>
    </row>
    <row r="73" spans="1:5" x14ac:dyDescent="0.3">
      <c r="A73" s="54" t="s">
        <v>10</v>
      </c>
      <c r="C73" s="89">
        <v>0</v>
      </c>
      <c r="D73" s="89">
        <v>-15000</v>
      </c>
      <c r="E73" s="89">
        <v>-15000</v>
      </c>
    </row>
    <row r="74" spans="1:5" x14ac:dyDescent="0.3">
      <c r="A74" s="54" t="s">
        <v>11</v>
      </c>
      <c r="C74" s="89">
        <v>0</v>
      </c>
      <c r="D74" s="89">
        <v>-36000</v>
      </c>
      <c r="E74" s="89">
        <v>-36000</v>
      </c>
    </row>
    <row r="75" spans="1:5" x14ac:dyDescent="0.3">
      <c r="A75" s="54" t="s">
        <v>12</v>
      </c>
      <c r="C75" s="89">
        <v>0</v>
      </c>
      <c r="D75" s="89">
        <v>-34000</v>
      </c>
      <c r="E75" s="89">
        <v>-34000</v>
      </c>
    </row>
    <row r="76" spans="1:5" x14ac:dyDescent="0.3">
      <c r="A76" s="54" t="s">
        <v>13</v>
      </c>
      <c r="C76" s="89">
        <v>0</v>
      </c>
      <c r="D76" s="89">
        <v>-10000</v>
      </c>
      <c r="E76" s="89">
        <v>-10000</v>
      </c>
    </row>
    <row r="77" spans="1:5" x14ac:dyDescent="0.3">
      <c r="A77" s="54" t="s">
        <v>14</v>
      </c>
      <c r="C77" s="89">
        <v>0</v>
      </c>
      <c r="D77" s="89">
        <v>-54000</v>
      </c>
      <c r="E77" s="89">
        <v>-54000</v>
      </c>
    </row>
    <row r="78" spans="1:5" x14ac:dyDescent="0.3">
      <c r="A78" s="54" t="s">
        <v>15</v>
      </c>
      <c r="C78" s="89">
        <v>0</v>
      </c>
      <c r="D78" s="89">
        <v>-20500</v>
      </c>
      <c r="E78" s="89">
        <v>-20500</v>
      </c>
    </row>
    <row r="79" spans="1:5" x14ac:dyDescent="0.3">
      <c r="A79" s="54" t="s">
        <v>16</v>
      </c>
      <c r="C79" s="89">
        <v>0</v>
      </c>
      <c r="D79" s="89">
        <v>-10000</v>
      </c>
      <c r="E79" s="89">
        <v>-10000</v>
      </c>
    </row>
    <row r="80" spans="1:5" x14ac:dyDescent="0.3">
      <c r="A80" s="54" t="s">
        <v>17</v>
      </c>
      <c r="C80" s="89">
        <v>0</v>
      </c>
      <c r="D80" s="89">
        <v>-15000</v>
      </c>
      <c r="E80" s="89">
        <v>-15000</v>
      </c>
    </row>
    <row r="81" spans="1:5" x14ac:dyDescent="0.3">
      <c r="A81" s="54" t="s">
        <v>18</v>
      </c>
      <c r="C81" s="89">
        <v>64000</v>
      </c>
      <c r="D81" s="89">
        <v>0</v>
      </c>
      <c r="E81" s="89">
        <v>64000</v>
      </c>
    </row>
    <row r="82" spans="1:5" x14ac:dyDescent="0.3">
      <c r="A82" s="54" t="s">
        <v>19</v>
      </c>
      <c r="C82" s="89">
        <v>0</v>
      </c>
      <c r="D82" s="89">
        <v>-13200</v>
      </c>
      <c r="E82" s="89">
        <v>-13200</v>
      </c>
    </row>
    <row r="83" spans="1:5" x14ac:dyDescent="0.3">
      <c r="A83" s="80" t="s">
        <v>590</v>
      </c>
      <c r="B83" s="80"/>
      <c r="C83" s="90">
        <v>105136</v>
      </c>
      <c r="D83" s="90">
        <f>SUM(D72:D82)</f>
        <v>-256900</v>
      </c>
      <c r="E83" s="90">
        <f>+C83+D83</f>
        <v>-151764</v>
      </c>
    </row>
    <row r="87" spans="1:5" x14ac:dyDescent="0.3">
      <c r="A87" s="54" t="s">
        <v>21</v>
      </c>
      <c r="C87" s="89">
        <v>0</v>
      </c>
      <c r="D87" s="89">
        <v>-22000</v>
      </c>
      <c r="E87" s="89">
        <v>-22000</v>
      </c>
    </row>
    <row r="88" spans="1:5" x14ac:dyDescent="0.3">
      <c r="A88" s="54" t="s">
        <v>22</v>
      </c>
      <c r="C88" s="89">
        <v>0</v>
      </c>
      <c r="D88" s="89">
        <v>-500</v>
      </c>
      <c r="E88" s="89">
        <v>-500</v>
      </c>
    </row>
    <row r="89" spans="1:5" x14ac:dyDescent="0.3">
      <c r="A89" s="54" t="s">
        <v>23</v>
      </c>
      <c r="C89" s="89">
        <v>0</v>
      </c>
      <c r="D89" s="89">
        <v>-1500</v>
      </c>
      <c r="E89" s="89">
        <v>-1500</v>
      </c>
    </row>
    <row r="90" spans="1:5" x14ac:dyDescent="0.3">
      <c r="A90" s="54" t="s">
        <v>24</v>
      </c>
      <c r="C90" s="89">
        <v>0</v>
      </c>
      <c r="D90" s="89">
        <v>-11500</v>
      </c>
      <c r="E90" s="89">
        <v>-11500</v>
      </c>
    </row>
    <row r="91" spans="1:5" x14ac:dyDescent="0.3">
      <c r="A91" s="54" t="s">
        <v>25</v>
      </c>
      <c r="C91" s="89">
        <v>0</v>
      </c>
      <c r="D91" s="89">
        <v>-10500</v>
      </c>
      <c r="E91" s="89">
        <v>-10500</v>
      </c>
    </row>
    <row r="92" spans="1:5" x14ac:dyDescent="0.3">
      <c r="A92" s="54" t="s">
        <v>659</v>
      </c>
      <c r="C92" s="89">
        <v>0</v>
      </c>
      <c r="D92" s="89">
        <v>-1009140</v>
      </c>
      <c r="E92" s="89">
        <v>-1009140</v>
      </c>
    </row>
    <row r="93" spans="1:5" x14ac:dyDescent="0.3">
      <c r="A93" s="54" t="s">
        <v>660</v>
      </c>
      <c r="C93" s="89">
        <v>0</v>
      </c>
      <c r="D93" s="89">
        <v>-136208</v>
      </c>
      <c r="E93" s="89">
        <v>-136208</v>
      </c>
    </row>
    <row r="94" spans="1:5" x14ac:dyDescent="0.3">
      <c r="A94" s="1" t="s">
        <v>657</v>
      </c>
      <c r="C94" s="91">
        <v>0</v>
      </c>
      <c r="D94" s="91">
        <v>-662140.64799999981</v>
      </c>
      <c r="E94" s="91">
        <v>-662140.64799999981</v>
      </c>
    </row>
    <row r="95" spans="1:5" x14ac:dyDescent="0.3">
      <c r="A95" s="54" t="s">
        <v>73</v>
      </c>
      <c r="C95" s="89">
        <v>114167</v>
      </c>
      <c r="D95" s="89">
        <v>-129963</v>
      </c>
      <c r="E95" s="89">
        <v>-15796</v>
      </c>
    </row>
    <row r="96" spans="1:5" x14ac:dyDescent="0.3">
      <c r="A96" s="54" t="s">
        <v>74</v>
      </c>
      <c r="C96" s="89">
        <v>41400</v>
      </c>
      <c r="D96" s="89">
        <v>-266422</v>
      </c>
      <c r="E96" s="89">
        <v>-225022</v>
      </c>
    </row>
    <row r="97" spans="1:5" x14ac:dyDescent="0.3">
      <c r="A97" s="54" t="s">
        <v>75</v>
      </c>
      <c r="C97" s="89">
        <v>0</v>
      </c>
      <c r="D97" s="89">
        <v>-6700</v>
      </c>
      <c r="E97" s="89">
        <v>-6700</v>
      </c>
    </row>
    <row r="98" spans="1:5" x14ac:dyDescent="0.3">
      <c r="A98" s="1" t="s">
        <v>658</v>
      </c>
      <c r="C98" s="91">
        <v>195166</v>
      </c>
      <c r="D98" s="91">
        <v>-1352301.6896615382</v>
      </c>
      <c r="E98" s="91">
        <v>-1157135.6896615382</v>
      </c>
    </row>
    <row r="99" spans="1:5" x14ac:dyDescent="0.3">
      <c r="A99" s="1" t="s">
        <v>86</v>
      </c>
      <c r="C99" s="91">
        <v>5000</v>
      </c>
      <c r="D99" s="91">
        <v>-165200</v>
      </c>
      <c r="E99" s="91">
        <v>-160200</v>
      </c>
    </row>
    <row r="100" spans="1:5" x14ac:dyDescent="0.3">
      <c r="A100" s="54" t="s">
        <v>78</v>
      </c>
      <c r="C100" s="89">
        <v>0</v>
      </c>
      <c r="D100" s="89">
        <v>-510000</v>
      </c>
      <c r="E100" s="89">
        <v>-510000</v>
      </c>
    </row>
    <row r="103" spans="1:5" x14ac:dyDescent="0.3">
      <c r="A103" s="54" t="s">
        <v>80</v>
      </c>
      <c r="C103" s="89">
        <v>0</v>
      </c>
      <c r="D103" s="89">
        <v>-50000</v>
      </c>
      <c r="E103" s="89">
        <v>-50000</v>
      </c>
    </row>
    <row r="104" spans="1:5" x14ac:dyDescent="0.3">
      <c r="A104" s="54" t="s">
        <v>81</v>
      </c>
      <c r="C104" s="89">
        <v>8500</v>
      </c>
      <c r="D104" s="89">
        <v>-43000</v>
      </c>
      <c r="E104" s="89">
        <v>-34500</v>
      </c>
    </row>
    <row r="105" spans="1:5" x14ac:dyDescent="0.3">
      <c r="A105" s="54" t="s">
        <v>82</v>
      </c>
      <c r="C105" s="89">
        <v>186666</v>
      </c>
      <c r="D105" s="89">
        <v>-164469.11966153845</v>
      </c>
      <c r="E105" s="89">
        <v>22196.880338461546</v>
      </c>
    </row>
    <row r="106" spans="1:5" x14ac:dyDescent="0.3">
      <c r="A106" s="54" t="s">
        <v>83</v>
      </c>
      <c r="C106" s="89">
        <v>0</v>
      </c>
      <c r="D106" s="89">
        <v>-146000</v>
      </c>
      <c r="E106" s="89">
        <v>-146000</v>
      </c>
    </row>
    <row r="107" spans="1:5" x14ac:dyDescent="0.3">
      <c r="A107" s="54" t="s">
        <v>84</v>
      </c>
      <c r="C107" s="89">
        <v>0</v>
      </c>
      <c r="D107" s="89">
        <v>-173171.95999999996</v>
      </c>
      <c r="E107" s="89">
        <v>-173171.95999999996</v>
      </c>
    </row>
    <row r="108" spans="1:5" x14ac:dyDescent="0.3">
      <c r="A108" s="54" t="s">
        <v>85</v>
      </c>
      <c r="C108" s="89">
        <v>0</v>
      </c>
      <c r="D108" s="89">
        <v>-12000</v>
      </c>
      <c r="E108" s="89">
        <v>-12000</v>
      </c>
    </row>
    <row r="109" spans="1:5" x14ac:dyDescent="0.3">
      <c r="A109" s="54" t="s">
        <v>79</v>
      </c>
      <c r="C109" s="89">
        <v>0</v>
      </c>
      <c r="D109" s="89">
        <v>-763660.60999999987</v>
      </c>
      <c r="E109" s="89">
        <v>-763660.60999999987</v>
      </c>
    </row>
    <row r="110" spans="1:5" x14ac:dyDescent="0.3">
      <c r="A110" s="80"/>
      <c r="C110" s="89">
        <v>195166</v>
      </c>
      <c r="D110" s="89">
        <v>-1352301.6896615382</v>
      </c>
      <c r="E110" s="89">
        <v>-1157135.6896615382</v>
      </c>
    </row>
    <row r="111" spans="1:5" x14ac:dyDescent="0.3">
      <c r="A111" s="54" t="s">
        <v>87</v>
      </c>
      <c r="C111" s="89">
        <v>0</v>
      </c>
      <c r="D111" s="89">
        <v>-1500</v>
      </c>
      <c r="E111" s="89">
        <v>-1500</v>
      </c>
    </row>
    <row r="112" spans="1:5" x14ac:dyDescent="0.3">
      <c r="A112" s="54" t="s">
        <v>88</v>
      </c>
      <c r="C112" s="89">
        <v>0</v>
      </c>
      <c r="D112" s="89">
        <v>-1500</v>
      </c>
      <c r="E112" s="89">
        <v>-1500</v>
      </c>
    </row>
    <row r="113" spans="1:5" x14ac:dyDescent="0.3">
      <c r="A113" s="54" t="s">
        <v>89</v>
      </c>
      <c r="C113" s="89">
        <v>0</v>
      </c>
      <c r="D113" s="89">
        <v>-1500</v>
      </c>
      <c r="E113" s="89">
        <v>-1500</v>
      </c>
    </row>
    <row r="114" spans="1:5" x14ac:dyDescent="0.3">
      <c r="A114" s="54" t="s">
        <v>90</v>
      </c>
      <c r="C114" s="89">
        <v>5000</v>
      </c>
      <c r="D114" s="89">
        <v>-30000</v>
      </c>
      <c r="E114" s="89">
        <v>-25000</v>
      </c>
    </row>
    <row r="115" spans="1:5" x14ac:dyDescent="0.3">
      <c r="A115" s="54" t="s">
        <v>91</v>
      </c>
      <c r="C115" s="89">
        <v>0</v>
      </c>
      <c r="D115" s="89">
        <v>-3000</v>
      </c>
      <c r="E115" s="89">
        <v>-3000</v>
      </c>
    </row>
    <row r="116" spans="1:5" x14ac:dyDescent="0.3">
      <c r="A116" s="54" t="s">
        <v>92</v>
      </c>
      <c r="C116" s="89">
        <v>0</v>
      </c>
      <c r="D116" s="89">
        <v>-3500</v>
      </c>
      <c r="E116" s="89">
        <v>-3500</v>
      </c>
    </row>
    <row r="117" spans="1:5" x14ac:dyDescent="0.3">
      <c r="A117" s="54" t="s">
        <v>93</v>
      </c>
      <c r="C117" s="89">
        <v>0</v>
      </c>
      <c r="D117" s="89">
        <v>-10000</v>
      </c>
      <c r="E117" s="89">
        <v>-10000</v>
      </c>
    </row>
    <row r="118" spans="1:5" x14ac:dyDescent="0.3">
      <c r="A118" s="54" t="s">
        <v>94</v>
      </c>
      <c r="C118" s="89">
        <v>0</v>
      </c>
      <c r="D118" s="89">
        <v>-2000</v>
      </c>
      <c r="E118" s="89">
        <v>-2000</v>
      </c>
    </row>
    <row r="119" spans="1:5" x14ac:dyDescent="0.3">
      <c r="A119" s="54" t="s">
        <v>95</v>
      </c>
      <c r="C119" s="89">
        <v>0</v>
      </c>
      <c r="D119" s="89">
        <v>-5700</v>
      </c>
      <c r="E119" s="89">
        <v>-5700</v>
      </c>
    </row>
    <row r="120" spans="1:5" x14ac:dyDescent="0.3">
      <c r="A120" s="54" t="s">
        <v>96</v>
      </c>
      <c r="C120" s="89">
        <v>0</v>
      </c>
      <c r="D120" s="89">
        <v>-1000</v>
      </c>
      <c r="E120" s="89">
        <v>-1000</v>
      </c>
    </row>
    <row r="121" spans="1:5" x14ac:dyDescent="0.3">
      <c r="A121" s="54" t="s">
        <v>97</v>
      </c>
      <c r="C121" s="89">
        <v>0</v>
      </c>
      <c r="D121" s="89">
        <v>-10000</v>
      </c>
      <c r="E121" s="89">
        <v>-10000</v>
      </c>
    </row>
    <row r="122" spans="1:5" x14ac:dyDescent="0.3">
      <c r="A122" s="54" t="s">
        <v>98</v>
      </c>
      <c r="C122" s="89">
        <v>0</v>
      </c>
      <c r="D122" s="89">
        <v>-4000</v>
      </c>
      <c r="E122" s="89">
        <v>-4000</v>
      </c>
    </row>
    <row r="123" spans="1:5" x14ac:dyDescent="0.3">
      <c r="A123" s="54" t="s">
        <v>99</v>
      </c>
      <c r="C123" s="89">
        <v>0</v>
      </c>
      <c r="D123" s="89">
        <v>-2500</v>
      </c>
      <c r="E123" s="89">
        <v>-2500</v>
      </c>
    </row>
    <row r="124" spans="1:5" x14ac:dyDescent="0.3">
      <c r="A124" s="54" t="s">
        <v>100</v>
      </c>
      <c r="C124" s="89">
        <v>0</v>
      </c>
      <c r="D124" s="89">
        <v>-15000</v>
      </c>
      <c r="E124" s="89">
        <v>-15000</v>
      </c>
    </row>
    <row r="125" spans="1:5" x14ac:dyDescent="0.3">
      <c r="A125" s="54" t="s">
        <v>101</v>
      </c>
      <c r="C125" s="89">
        <v>0</v>
      </c>
      <c r="D125" s="89">
        <v>-20000</v>
      </c>
      <c r="E125" s="89">
        <v>-20000</v>
      </c>
    </row>
    <row r="126" spans="1:5" x14ac:dyDescent="0.3">
      <c r="A126" s="54" t="s">
        <v>102</v>
      </c>
      <c r="C126" s="89">
        <v>0</v>
      </c>
      <c r="D126" s="89">
        <v>-7000</v>
      </c>
      <c r="E126" s="89">
        <v>-7000</v>
      </c>
    </row>
    <row r="127" spans="1:5" x14ac:dyDescent="0.3">
      <c r="A127" s="54" t="s">
        <v>103</v>
      </c>
      <c r="C127" s="89">
        <v>0</v>
      </c>
      <c r="D127" s="89">
        <v>-10000</v>
      </c>
      <c r="E127" s="89">
        <v>-10000</v>
      </c>
    </row>
    <row r="128" spans="1:5" x14ac:dyDescent="0.3">
      <c r="A128" s="54" t="s">
        <v>104</v>
      </c>
      <c r="C128" s="89">
        <v>0</v>
      </c>
      <c r="D128" s="89">
        <v>-8000</v>
      </c>
      <c r="E128" s="89">
        <v>-8000</v>
      </c>
    </row>
    <row r="129" spans="1:5" x14ac:dyDescent="0.3">
      <c r="A129" s="54" t="s">
        <v>105</v>
      </c>
      <c r="C129" s="89">
        <v>0</v>
      </c>
      <c r="D129" s="89">
        <v>-8000</v>
      </c>
      <c r="E129" s="89">
        <v>-8000</v>
      </c>
    </row>
    <row r="130" spans="1:5" x14ac:dyDescent="0.3">
      <c r="A130" s="54" t="s">
        <v>106</v>
      </c>
      <c r="C130" s="89">
        <v>0</v>
      </c>
      <c r="D130" s="89">
        <v>-1500</v>
      </c>
      <c r="E130" s="89">
        <v>-1500</v>
      </c>
    </row>
    <row r="131" spans="1:5" x14ac:dyDescent="0.3">
      <c r="A131" s="54" t="s">
        <v>107</v>
      </c>
      <c r="C131" s="89">
        <v>0</v>
      </c>
      <c r="D131" s="89">
        <v>-10000</v>
      </c>
      <c r="E131" s="89">
        <v>-10000</v>
      </c>
    </row>
    <row r="132" spans="1:5" x14ac:dyDescent="0.3">
      <c r="A132" s="54" t="s">
        <v>108</v>
      </c>
      <c r="C132" s="89">
        <v>0</v>
      </c>
      <c r="D132" s="89">
        <v>-8000</v>
      </c>
      <c r="E132" s="89">
        <v>-8000</v>
      </c>
    </row>
    <row r="133" spans="1:5" x14ac:dyDescent="0.3">
      <c r="A133" s="54" t="s">
        <v>109</v>
      </c>
      <c r="C133" s="89">
        <v>0</v>
      </c>
      <c r="D133" s="89">
        <v>-1500</v>
      </c>
      <c r="E133" s="89">
        <v>-1500</v>
      </c>
    </row>
    <row r="136" spans="1:5" x14ac:dyDescent="0.3">
      <c r="A136" s="92" t="s">
        <v>585</v>
      </c>
      <c r="B136" s="93" t="s">
        <v>586</v>
      </c>
      <c r="C136" s="93" t="s">
        <v>587</v>
      </c>
      <c r="D136" s="93" t="s">
        <v>6</v>
      </c>
      <c r="E136" s="89"/>
    </row>
    <row r="137" spans="1:5" x14ac:dyDescent="0.3">
      <c r="A137" s="1" t="s">
        <v>322</v>
      </c>
      <c r="B137" s="91">
        <v>1200</v>
      </c>
      <c r="C137" s="89">
        <v>12340</v>
      </c>
      <c r="D137" s="91">
        <v>-11140</v>
      </c>
    </row>
    <row r="138" spans="1:5" x14ac:dyDescent="0.3">
      <c r="A138" s="1" t="s">
        <v>661</v>
      </c>
      <c r="B138" s="91">
        <v>1500</v>
      </c>
      <c r="C138" s="89">
        <v>16000</v>
      </c>
      <c r="D138" s="91">
        <v>-14500</v>
      </c>
    </row>
    <row r="139" spans="1:5" x14ac:dyDescent="0.3">
      <c r="A139" s="1" t="s">
        <v>328</v>
      </c>
      <c r="B139" s="91">
        <v>0</v>
      </c>
      <c r="C139" s="89">
        <v>24700</v>
      </c>
      <c r="D139" s="91">
        <v>-24700</v>
      </c>
    </row>
    <row r="140" spans="1:5" x14ac:dyDescent="0.3">
      <c r="A140" s="1" t="s">
        <v>662</v>
      </c>
      <c r="B140" s="91">
        <v>500</v>
      </c>
      <c r="C140" s="89">
        <v>1100</v>
      </c>
      <c r="D140" s="91">
        <v>-600</v>
      </c>
    </row>
    <row r="141" spans="1:5" x14ac:dyDescent="0.3">
      <c r="A141" s="1" t="s">
        <v>663</v>
      </c>
      <c r="B141" s="91">
        <v>550</v>
      </c>
      <c r="C141" s="89">
        <v>0</v>
      </c>
      <c r="D141" s="91">
        <v>550</v>
      </c>
    </row>
    <row r="142" spans="1:5" x14ac:dyDescent="0.3">
      <c r="A142" s="1" t="s">
        <v>664</v>
      </c>
      <c r="B142" s="91">
        <v>2500</v>
      </c>
      <c r="C142" s="89">
        <v>500</v>
      </c>
      <c r="D142" s="91">
        <v>2000</v>
      </c>
    </row>
    <row r="143" spans="1:5" x14ac:dyDescent="0.3">
      <c r="A143" s="1" t="s">
        <v>335</v>
      </c>
      <c r="B143" s="91">
        <v>49000</v>
      </c>
      <c r="C143" s="89">
        <v>800</v>
      </c>
      <c r="D143" s="91">
        <v>48200</v>
      </c>
    </row>
    <row r="144" spans="1:5" x14ac:dyDescent="0.3">
      <c r="A144" s="1" t="s">
        <v>337</v>
      </c>
      <c r="B144" s="91">
        <v>1190</v>
      </c>
      <c r="C144" s="89">
        <v>14000</v>
      </c>
      <c r="D144" s="91">
        <v>-12810</v>
      </c>
    </row>
    <row r="145" spans="1:5" x14ac:dyDescent="0.3">
      <c r="A145" s="1" t="s">
        <v>339</v>
      </c>
      <c r="B145" s="91">
        <v>43000</v>
      </c>
      <c r="C145" s="89">
        <v>7000</v>
      </c>
      <c r="D145" s="91">
        <v>36000</v>
      </c>
    </row>
    <row r="146" spans="1:5" x14ac:dyDescent="0.3">
      <c r="A146" s="1" t="s">
        <v>341</v>
      </c>
      <c r="B146" s="91">
        <v>0</v>
      </c>
      <c r="C146" s="89">
        <v>1420</v>
      </c>
      <c r="D146" s="91">
        <v>-1420</v>
      </c>
    </row>
    <row r="147" spans="1:5" x14ac:dyDescent="0.3">
      <c r="A147" s="1" t="s">
        <v>343</v>
      </c>
      <c r="B147" s="91">
        <v>8000</v>
      </c>
      <c r="C147" s="89">
        <v>5500</v>
      </c>
      <c r="D147" s="91">
        <v>2500</v>
      </c>
    </row>
    <row r="151" spans="1:5" x14ac:dyDescent="0.3">
      <c r="A151" s="79" t="s">
        <v>666</v>
      </c>
      <c r="B151" s="92" t="s">
        <v>585</v>
      </c>
      <c r="C151" s="93" t="s">
        <v>586</v>
      </c>
      <c r="D151" s="93" t="s">
        <v>587</v>
      </c>
      <c r="E151" s="93" t="s">
        <v>6</v>
      </c>
    </row>
    <row r="152" spans="1:5" x14ac:dyDescent="0.3">
      <c r="A152" s="84" t="s">
        <v>363</v>
      </c>
      <c r="B152" s="1" t="s">
        <v>364</v>
      </c>
      <c r="C152" s="2">
        <v>200000</v>
      </c>
      <c r="D152" s="2">
        <v>0</v>
      </c>
      <c r="E152" s="2">
        <v>200000</v>
      </c>
    </row>
    <row r="153" spans="1:5" x14ac:dyDescent="0.3">
      <c r="A153" s="94" t="s">
        <v>367</v>
      </c>
      <c r="B153" s="1" t="s">
        <v>368</v>
      </c>
      <c r="C153" s="2">
        <v>0</v>
      </c>
      <c r="D153" s="2">
        <v>-200000</v>
      </c>
      <c r="E153" s="2">
        <v>-200000</v>
      </c>
    </row>
    <row r="154" spans="1:5" x14ac:dyDescent="0.3">
      <c r="A154" s="94"/>
      <c r="B154" s="1" t="s">
        <v>117</v>
      </c>
      <c r="C154" s="2">
        <v>0</v>
      </c>
      <c r="D154" s="2">
        <v>-116661</v>
      </c>
      <c r="E154" s="2">
        <v>-116661</v>
      </c>
    </row>
    <row r="155" spans="1:5" x14ac:dyDescent="0.3">
      <c r="A155" s="94"/>
      <c r="B155" s="1" t="s">
        <v>370</v>
      </c>
      <c r="C155" s="2">
        <v>0</v>
      </c>
      <c r="D155" s="2">
        <v>-5500</v>
      </c>
      <c r="E155" s="2">
        <v>-5500</v>
      </c>
    </row>
    <row r="156" spans="1:5" x14ac:dyDescent="0.3">
      <c r="A156" s="94"/>
      <c r="B156" s="1" t="s">
        <v>373</v>
      </c>
      <c r="C156" s="2">
        <v>0</v>
      </c>
      <c r="D156" s="2">
        <v>-1500</v>
      </c>
      <c r="E156" s="2">
        <v>-1500</v>
      </c>
    </row>
    <row r="157" spans="1:5" x14ac:dyDescent="0.3">
      <c r="A157" s="94"/>
      <c r="B157" s="1" t="s">
        <v>375</v>
      </c>
      <c r="C157" s="2">
        <v>0</v>
      </c>
      <c r="D157" s="2">
        <v>-400000</v>
      </c>
      <c r="E157" s="2">
        <v>-400000</v>
      </c>
    </row>
    <row r="158" spans="1:5" x14ac:dyDescent="0.3">
      <c r="A158" s="84"/>
      <c r="B158" s="95" t="s">
        <v>665</v>
      </c>
      <c r="C158" s="2">
        <v>0</v>
      </c>
      <c r="D158" s="2">
        <v>-15000</v>
      </c>
      <c r="E158" s="2">
        <v>-15000</v>
      </c>
    </row>
    <row r="161" spans="1:7" x14ac:dyDescent="0.3">
      <c r="A161" s="1" t="s">
        <v>126</v>
      </c>
      <c r="B161" s="2">
        <v>0</v>
      </c>
      <c r="C161" s="2">
        <v>-115000</v>
      </c>
      <c r="D161" s="2">
        <v>-115000</v>
      </c>
    </row>
    <row r="162" spans="1:7" x14ac:dyDescent="0.3">
      <c r="A162" s="1" t="s">
        <v>138</v>
      </c>
      <c r="B162" s="2">
        <v>4000</v>
      </c>
      <c r="C162" s="2">
        <v>-6800</v>
      </c>
      <c r="D162" s="2">
        <v>-2800</v>
      </c>
    </row>
    <row r="163" spans="1:7" x14ac:dyDescent="0.3">
      <c r="A163" s="1" t="s">
        <v>143</v>
      </c>
      <c r="B163" s="2">
        <v>5000</v>
      </c>
      <c r="C163" s="2">
        <v>-53000</v>
      </c>
      <c r="D163" s="2">
        <v>-48000</v>
      </c>
    </row>
    <row r="164" spans="1:7" x14ac:dyDescent="0.3">
      <c r="A164" s="1" t="s">
        <v>151</v>
      </c>
      <c r="B164" s="2">
        <v>0</v>
      </c>
      <c r="C164" s="2">
        <v>-17000</v>
      </c>
      <c r="D164" s="2">
        <v>-17000</v>
      </c>
    </row>
    <row r="165" spans="1:7" x14ac:dyDescent="0.3">
      <c r="A165" s="1" t="s">
        <v>153</v>
      </c>
      <c r="B165" s="2">
        <v>67500</v>
      </c>
      <c r="C165" s="2">
        <v>-152500</v>
      </c>
      <c r="D165" s="2">
        <v>-85000</v>
      </c>
    </row>
    <row r="166" spans="1:7" x14ac:dyDescent="0.3">
      <c r="G166" s="97"/>
    </row>
  </sheetData>
  <phoneticPr fontId="26" type="noConversion"/>
  <pageMargins left="0.7" right="0.7" top="0.75" bottom="0.75" header="0.3" footer="0.3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árok15"/>
  <dimension ref="A1:H96"/>
  <sheetViews>
    <sheetView workbookViewId="0">
      <selection activeCell="G6" sqref="G6"/>
    </sheetView>
  </sheetViews>
  <sheetFormatPr defaultColWidth="8.77734375" defaultRowHeight="14.4" x14ac:dyDescent="0.3"/>
  <cols>
    <col min="1" max="1" width="25" bestFit="1" customWidth="1"/>
    <col min="2" max="2" width="37.109375" bestFit="1" customWidth="1"/>
  </cols>
  <sheetData>
    <row r="1" spans="1:8" x14ac:dyDescent="0.3">
      <c r="A1" s="9"/>
      <c r="B1" s="10"/>
      <c r="C1" s="158" t="s">
        <v>512</v>
      </c>
      <c r="D1" s="159"/>
      <c r="E1" s="160"/>
      <c r="F1" s="158" t="s">
        <v>513</v>
      </c>
      <c r="G1" s="159"/>
      <c r="H1" s="160"/>
    </row>
    <row r="2" spans="1:8" x14ac:dyDescent="0.3">
      <c r="A2" s="11" t="s">
        <v>514</v>
      </c>
      <c r="B2" s="12" t="s">
        <v>515</v>
      </c>
      <c r="C2" s="13" t="s">
        <v>516</v>
      </c>
      <c r="D2" s="14" t="s">
        <v>517</v>
      </c>
      <c r="E2" s="15" t="s">
        <v>518</v>
      </c>
      <c r="F2" s="13" t="s">
        <v>516</v>
      </c>
      <c r="G2" s="14" t="s">
        <v>517</v>
      </c>
      <c r="H2" s="15" t="s">
        <v>518</v>
      </c>
    </row>
    <row r="3" spans="1:8" x14ac:dyDescent="0.3">
      <c r="A3" s="16" t="s">
        <v>7</v>
      </c>
      <c r="B3" s="17" t="s">
        <v>519</v>
      </c>
      <c r="C3" s="18">
        <v>298964.08000000007</v>
      </c>
      <c r="D3" s="19">
        <v>188929.7099999999</v>
      </c>
      <c r="E3" s="20">
        <f>+D3-C3</f>
        <v>-110034.37000000017</v>
      </c>
      <c r="F3" s="21">
        <v>398500</v>
      </c>
      <c r="G3" s="22">
        <v>220000</v>
      </c>
      <c r="H3" s="20">
        <f>+G3-F3</f>
        <v>-178500</v>
      </c>
    </row>
    <row r="4" spans="1:8" x14ac:dyDescent="0.3">
      <c r="A4" s="16"/>
      <c r="B4" s="17" t="s">
        <v>520</v>
      </c>
      <c r="C4" s="18">
        <v>17845.71</v>
      </c>
      <c r="D4" s="19">
        <v>0</v>
      </c>
      <c r="E4" s="20">
        <f t="shared" ref="E4:E68" si="0">+D4-C4</f>
        <v>-17845.71</v>
      </c>
      <c r="F4" s="21">
        <v>14845</v>
      </c>
      <c r="G4" s="22">
        <v>0</v>
      </c>
      <c r="H4" s="20">
        <f t="shared" ref="H4:H5" si="1">+G4-F4</f>
        <v>-14845</v>
      </c>
    </row>
    <row r="5" spans="1:8" x14ac:dyDescent="0.3">
      <c r="A5" s="16"/>
      <c r="B5" s="17" t="s">
        <v>521</v>
      </c>
      <c r="C5" s="18">
        <v>464562.93999999994</v>
      </c>
      <c r="D5" s="19">
        <v>0</v>
      </c>
      <c r="E5" s="20">
        <f t="shared" si="0"/>
        <v>-464562.93999999994</v>
      </c>
      <c r="F5" s="21">
        <v>442318</v>
      </c>
      <c r="G5" s="22">
        <v>0</v>
      </c>
      <c r="H5" s="20">
        <f t="shared" si="1"/>
        <v>-442318</v>
      </c>
    </row>
    <row r="6" spans="1:8" x14ac:dyDescent="0.3">
      <c r="A6" s="16"/>
      <c r="B6" s="17" t="s">
        <v>522</v>
      </c>
      <c r="C6" s="18">
        <v>1438794.3999999997</v>
      </c>
      <c r="D6" s="19">
        <v>24999</v>
      </c>
      <c r="E6" s="20">
        <f t="shared" si="0"/>
        <v>-1413795.3999999997</v>
      </c>
      <c r="F6" s="21">
        <v>1328400</v>
      </c>
      <c r="G6" s="22">
        <v>0</v>
      </c>
      <c r="H6" s="20">
        <f>+G6-F6</f>
        <v>-1328400</v>
      </c>
    </row>
    <row r="7" spans="1:8" x14ac:dyDescent="0.3">
      <c r="A7" s="16"/>
      <c r="B7" s="17" t="s">
        <v>72</v>
      </c>
      <c r="C7" s="18">
        <v>466005.5299999998</v>
      </c>
      <c r="D7" s="19">
        <v>284806.42999999993</v>
      </c>
      <c r="E7" s="20">
        <f t="shared" si="0"/>
        <v>-181199.09999999986</v>
      </c>
      <c r="F7" s="21">
        <v>176250</v>
      </c>
      <c r="G7" s="22">
        <v>88000</v>
      </c>
      <c r="H7" s="20">
        <f>+G7-F7</f>
        <v>-88250</v>
      </c>
    </row>
    <row r="8" spans="1:8" x14ac:dyDescent="0.3">
      <c r="A8" s="16"/>
      <c r="B8" s="23" t="s">
        <v>523</v>
      </c>
      <c r="C8" s="18">
        <v>0</v>
      </c>
      <c r="D8" s="19">
        <v>0</v>
      </c>
      <c r="E8" s="20">
        <f t="shared" si="0"/>
        <v>0</v>
      </c>
      <c r="F8" s="21">
        <v>0</v>
      </c>
      <c r="G8" s="22">
        <v>0</v>
      </c>
      <c r="H8" s="20">
        <f>+G8-F8</f>
        <v>0</v>
      </c>
    </row>
    <row r="9" spans="1:8" x14ac:dyDescent="0.3">
      <c r="A9" s="16"/>
      <c r="B9" s="17" t="s">
        <v>524</v>
      </c>
      <c r="C9" s="18">
        <v>5778.5599999999995</v>
      </c>
      <c r="D9" s="19">
        <v>208.30000000000007</v>
      </c>
      <c r="E9" s="20">
        <f t="shared" si="0"/>
        <v>-5570.2599999999993</v>
      </c>
      <c r="F9" s="21">
        <v>62150</v>
      </c>
      <c r="G9" s="22">
        <v>0</v>
      </c>
      <c r="H9" s="20">
        <f t="shared" ref="H9" si="2">+G9-F9</f>
        <v>-62150</v>
      </c>
    </row>
    <row r="10" spans="1:8" x14ac:dyDescent="0.3">
      <c r="A10" s="16"/>
      <c r="B10" s="17" t="s">
        <v>79</v>
      </c>
      <c r="C10" s="18">
        <v>998687.01000000176</v>
      </c>
      <c r="D10" s="19">
        <v>687759.39999999758</v>
      </c>
      <c r="E10" s="20">
        <f t="shared" si="0"/>
        <v>-310927.61000000418</v>
      </c>
      <c r="F10" s="21">
        <v>1313700</v>
      </c>
      <c r="G10" s="22">
        <v>305000</v>
      </c>
      <c r="H10" s="20">
        <f>+G10-F10</f>
        <v>-1008700</v>
      </c>
    </row>
    <row r="11" spans="1:8" x14ac:dyDescent="0.3">
      <c r="A11" s="16"/>
      <c r="B11" s="23" t="s">
        <v>525</v>
      </c>
      <c r="C11" s="18">
        <v>0</v>
      </c>
      <c r="D11" s="19">
        <v>0</v>
      </c>
      <c r="E11" s="20">
        <f t="shared" si="0"/>
        <v>0</v>
      </c>
      <c r="F11" s="21">
        <v>0</v>
      </c>
      <c r="G11" s="22">
        <v>0</v>
      </c>
      <c r="H11" s="20">
        <f t="shared" ref="H11:H12" si="3">+G11-F11</f>
        <v>0</v>
      </c>
    </row>
    <row r="12" spans="1:8" x14ac:dyDescent="0.3">
      <c r="A12" s="16"/>
      <c r="B12" s="17" t="s">
        <v>86</v>
      </c>
      <c r="C12" s="18">
        <f>279885.39+56.6</f>
        <v>279941.99</v>
      </c>
      <c r="D12" s="19">
        <v>133314.83000000002</v>
      </c>
      <c r="E12" s="20">
        <f t="shared" si="0"/>
        <v>-146627.15999999997</v>
      </c>
      <c r="F12" s="21">
        <v>196140</v>
      </c>
      <c r="G12" s="22">
        <v>70000</v>
      </c>
      <c r="H12" s="20">
        <f t="shared" si="3"/>
        <v>-126140</v>
      </c>
    </row>
    <row r="13" spans="1:8" x14ac:dyDescent="0.3">
      <c r="A13" s="24" t="s">
        <v>7</v>
      </c>
      <c r="B13" s="25" t="s">
        <v>526</v>
      </c>
      <c r="C13" s="26">
        <f t="shared" ref="C13:H13" si="4">SUM(C3:C12)</f>
        <v>3970580.2200000016</v>
      </c>
      <c r="D13" s="27">
        <f t="shared" si="4"/>
        <v>1320017.6699999976</v>
      </c>
      <c r="E13" s="28">
        <f t="shared" si="4"/>
        <v>-2650562.5500000035</v>
      </c>
      <c r="F13" s="26">
        <f t="shared" si="4"/>
        <v>3932303</v>
      </c>
      <c r="G13" s="27">
        <f t="shared" si="4"/>
        <v>683000</v>
      </c>
      <c r="H13" s="28">
        <f t="shared" si="4"/>
        <v>-3249303</v>
      </c>
    </row>
    <row r="14" spans="1:8" x14ac:dyDescent="0.3">
      <c r="A14" s="16" t="s">
        <v>527</v>
      </c>
      <c r="B14" s="17" t="s">
        <v>527</v>
      </c>
      <c r="C14" s="18">
        <v>44859.5</v>
      </c>
      <c r="D14" s="29">
        <v>0</v>
      </c>
      <c r="E14" s="20">
        <f t="shared" si="0"/>
        <v>-44859.5</v>
      </c>
      <c r="F14" s="30">
        <v>0</v>
      </c>
      <c r="G14" s="17">
        <v>0</v>
      </c>
      <c r="H14" s="31">
        <v>0</v>
      </c>
    </row>
    <row r="15" spans="1:8" x14ac:dyDescent="0.3">
      <c r="A15" s="24" t="s">
        <v>527</v>
      </c>
      <c r="B15" s="25" t="s">
        <v>526</v>
      </c>
      <c r="C15" s="26">
        <f>SUM(C14)</f>
        <v>44859.5</v>
      </c>
      <c r="D15" s="27">
        <f t="shared" ref="D15:H15" si="5">SUM(D14)</f>
        <v>0</v>
      </c>
      <c r="E15" s="28">
        <f t="shared" si="5"/>
        <v>-44859.5</v>
      </c>
      <c r="F15" s="26">
        <f>SUM(F14)</f>
        <v>0</v>
      </c>
      <c r="G15" s="27">
        <f t="shared" si="5"/>
        <v>0</v>
      </c>
      <c r="H15" s="28">
        <f t="shared" si="5"/>
        <v>0</v>
      </c>
    </row>
    <row r="16" spans="1:8" x14ac:dyDescent="0.3">
      <c r="A16" s="16" t="s">
        <v>505</v>
      </c>
      <c r="B16" s="17" t="s">
        <v>340</v>
      </c>
      <c r="C16" s="18">
        <v>8700</v>
      </c>
      <c r="D16" s="19">
        <v>34710</v>
      </c>
      <c r="E16" s="20">
        <f t="shared" si="0"/>
        <v>26010</v>
      </c>
      <c r="F16" s="21">
        <v>0</v>
      </c>
      <c r="G16" s="22">
        <v>45000</v>
      </c>
      <c r="H16" s="20">
        <v>45000</v>
      </c>
    </row>
    <row r="17" spans="1:8" x14ac:dyDescent="0.3">
      <c r="A17" s="16"/>
      <c r="B17" s="17" t="s">
        <v>528</v>
      </c>
      <c r="C17" s="18">
        <v>0</v>
      </c>
      <c r="D17" s="19">
        <v>7942.549999999992</v>
      </c>
      <c r="E17" s="20">
        <f t="shared" si="0"/>
        <v>7942.549999999992</v>
      </c>
      <c r="F17" s="18">
        <v>0</v>
      </c>
      <c r="G17" s="19">
        <v>0</v>
      </c>
      <c r="H17" s="20">
        <v>0</v>
      </c>
    </row>
    <row r="18" spans="1:8" x14ac:dyDescent="0.3">
      <c r="A18" s="16"/>
      <c r="B18" s="17" t="s">
        <v>529</v>
      </c>
      <c r="C18" s="18">
        <v>0</v>
      </c>
      <c r="D18" s="19">
        <v>40175</v>
      </c>
      <c r="E18" s="20">
        <f t="shared" si="0"/>
        <v>40175</v>
      </c>
      <c r="F18" s="21">
        <v>0</v>
      </c>
      <c r="G18" s="22">
        <v>35000</v>
      </c>
      <c r="H18" s="20">
        <v>35000</v>
      </c>
    </row>
    <row r="19" spans="1:8" x14ac:dyDescent="0.3">
      <c r="A19" s="16"/>
      <c r="B19" s="17" t="s">
        <v>530</v>
      </c>
      <c r="C19" s="18">
        <v>0</v>
      </c>
      <c r="D19" s="19">
        <v>1126</v>
      </c>
      <c r="E19" s="20">
        <f t="shared" si="0"/>
        <v>1126</v>
      </c>
      <c r="F19" s="18">
        <v>0</v>
      </c>
      <c r="G19" s="19">
        <v>0</v>
      </c>
      <c r="H19" s="20">
        <v>0</v>
      </c>
    </row>
    <row r="20" spans="1:8" x14ac:dyDescent="0.3">
      <c r="A20" s="16"/>
      <c r="B20" s="17" t="s">
        <v>344</v>
      </c>
      <c r="C20" s="18">
        <v>0</v>
      </c>
      <c r="D20" s="19">
        <v>3715</v>
      </c>
      <c r="E20" s="20">
        <f t="shared" si="0"/>
        <v>3715</v>
      </c>
      <c r="F20" s="21">
        <v>0</v>
      </c>
      <c r="G20" s="22">
        <v>5000</v>
      </c>
      <c r="H20" s="20">
        <v>5000</v>
      </c>
    </row>
    <row r="21" spans="1:8" x14ac:dyDescent="0.3">
      <c r="A21" s="24" t="s">
        <v>505</v>
      </c>
      <c r="B21" s="25" t="s">
        <v>526</v>
      </c>
      <c r="C21" s="26">
        <f>SUM(C16:C20)</f>
        <v>8700</v>
      </c>
      <c r="D21" s="27">
        <f t="shared" ref="D21:H21" si="6">SUM(D16:D20)</f>
        <v>87668.549999999988</v>
      </c>
      <c r="E21" s="28">
        <f t="shared" si="6"/>
        <v>78968.549999999988</v>
      </c>
      <c r="F21" s="26">
        <f>SUM(F16:F20)</f>
        <v>0</v>
      </c>
      <c r="G21" s="27">
        <f t="shared" si="6"/>
        <v>85000</v>
      </c>
      <c r="H21" s="28">
        <f t="shared" si="6"/>
        <v>85000</v>
      </c>
    </row>
    <row r="22" spans="1:8" x14ac:dyDescent="0.3">
      <c r="A22" s="16" t="s">
        <v>531</v>
      </c>
      <c r="B22" s="17" t="s">
        <v>531</v>
      </c>
      <c r="C22" s="18">
        <v>100638.41</v>
      </c>
      <c r="D22" s="19">
        <v>70020.679999999993</v>
      </c>
      <c r="E22" s="20">
        <f t="shared" si="0"/>
        <v>-30617.73000000001</v>
      </c>
      <c r="F22" s="21">
        <v>125000</v>
      </c>
      <c r="G22" s="22">
        <v>25000</v>
      </c>
      <c r="H22" s="20">
        <v>-100000</v>
      </c>
    </row>
    <row r="23" spans="1:8" x14ac:dyDescent="0.3">
      <c r="A23" s="24" t="s">
        <v>531</v>
      </c>
      <c r="B23" s="25" t="s">
        <v>526</v>
      </c>
      <c r="C23" s="26">
        <f>SUM(C22)</f>
        <v>100638.41</v>
      </c>
      <c r="D23" s="27">
        <f t="shared" ref="D23:H23" si="7">SUM(D22)</f>
        <v>70020.679999999993</v>
      </c>
      <c r="E23" s="28">
        <f t="shared" si="7"/>
        <v>-30617.73000000001</v>
      </c>
      <c r="F23" s="26">
        <f>SUM(F22)</f>
        <v>125000</v>
      </c>
      <c r="G23" s="27">
        <f t="shared" si="7"/>
        <v>25000</v>
      </c>
      <c r="H23" s="28">
        <f t="shared" si="7"/>
        <v>-100000</v>
      </c>
    </row>
    <row r="24" spans="1:8" x14ac:dyDescent="0.3">
      <c r="A24" s="16" t="s">
        <v>508</v>
      </c>
      <c r="B24" s="17" t="s">
        <v>532</v>
      </c>
      <c r="C24" s="18">
        <v>157966.96</v>
      </c>
      <c r="D24" s="19">
        <v>12500</v>
      </c>
      <c r="E24" s="20">
        <f t="shared" si="0"/>
        <v>-145466.96</v>
      </c>
      <c r="F24" s="21">
        <v>166000</v>
      </c>
      <c r="G24" s="22">
        <v>0</v>
      </c>
      <c r="H24" s="20">
        <v>-166000</v>
      </c>
    </row>
    <row r="25" spans="1:8" x14ac:dyDescent="0.3">
      <c r="A25" s="16"/>
      <c r="B25" s="17" t="s">
        <v>533</v>
      </c>
      <c r="C25" s="18">
        <v>20199.510000000002</v>
      </c>
      <c r="D25" s="19">
        <v>0</v>
      </c>
      <c r="E25" s="20">
        <f t="shared" si="0"/>
        <v>-20199.510000000002</v>
      </c>
      <c r="F25" s="21">
        <v>20500</v>
      </c>
      <c r="G25" s="22">
        <v>10000</v>
      </c>
      <c r="H25" s="20">
        <v>-10500</v>
      </c>
    </row>
    <row r="26" spans="1:8" x14ac:dyDescent="0.3">
      <c r="A26" s="16"/>
      <c r="B26" s="17" t="s">
        <v>534</v>
      </c>
      <c r="C26" s="18">
        <v>157502.22</v>
      </c>
      <c r="D26" s="19">
        <v>45543.22</v>
      </c>
      <c r="E26" s="20">
        <f t="shared" si="0"/>
        <v>-111959</v>
      </c>
      <c r="F26" s="21">
        <v>230800</v>
      </c>
      <c r="G26" s="22">
        <v>12000</v>
      </c>
      <c r="H26" s="20">
        <v>-218800</v>
      </c>
    </row>
    <row r="27" spans="1:8" x14ac:dyDescent="0.3">
      <c r="A27" s="16"/>
      <c r="B27" s="17" t="s">
        <v>535</v>
      </c>
      <c r="C27" s="18">
        <v>766933.59</v>
      </c>
      <c r="D27" s="19">
        <v>0</v>
      </c>
      <c r="E27" s="20">
        <f t="shared" si="0"/>
        <v>-766933.59</v>
      </c>
      <c r="F27" s="21">
        <v>786120</v>
      </c>
      <c r="G27" s="22">
        <v>0</v>
      </c>
      <c r="H27" s="20">
        <v>-786120</v>
      </c>
    </row>
    <row r="28" spans="1:8" x14ac:dyDescent="0.3">
      <c r="A28" s="24" t="s">
        <v>508</v>
      </c>
      <c r="B28" s="25" t="s">
        <v>526</v>
      </c>
      <c r="C28" s="26">
        <f>SUM(C24:C27)</f>
        <v>1102602.28</v>
      </c>
      <c r="D28" s="27">
        <f t="shared" ref="D28:H28" si="8">SUM(D24:D27)</f>
        <v>58043.22</v>
      </c>
      <c r="E28" s="28">
        <f t="shared" si="8"/>
        <v>-1044559.0599999999</v>
      </c>
      <c r="F28" s="26">
        <f>SUM(F24:F27)</f>
        <v>1203420</v>
      </c>
      <c r="G28" s="27">
        <f t="shared" si="8"/>
        <v>22000</v>
      </c>
      <c r="H28" s="28">
        <f t="shared" si="8"/>
        <v>-1181420</v>
      </c>
    </row>
    <row r="29" spans="1:8" x14ac:dyDescent="0.3">
      <c r="A29" s="16" t="s">
        <v>319</v>
      </c>
      <c r="B29" s="17" t="s">
        <v>340</v>
      </c>
      <c r="C29" s="18">
        <v>5014.7200000000021</v>
      </c>
      <c r="D29" s="19">
        <v>0</v>
      </c>
      <c r="E29" s="20">
        <f t="shared" si="0"/>
        <v>-5014.7200000000021</v>
      </c>
      <c r="F29" s="21">
        <v>5485</v>
      </c>
      <c r="G29" s="22">
        <v>0</v>
      </c>
      <c r="H29" s="20">
        <v>-5485</v>
      </c>
    </row>
    <row r="30" spans="1:8" x14ac:dyDescent="0.3">
      <c r="A30" s="16"/>
      <c r="B30" s="17" t="s">
        <v>536</v>
      </c>
      <c r="C30" s="18">
        <v>36.94</v>
      </c>
      <c r="D30" s="19">
        <v>0</v>
      </c>
      <c r="E30" s="20">
        <f t="shared" si="0"/>
        <v>-36.94</v>
      </c>
      <c r="F30" s="21">
        <v>600</v>
      </c>
      <c r="G30" s="22">
        <v>0</v>
      </c>
      <c r="H30" s="20">
        <v>-600</v>
      </c>
    </row>
    <row r="31" spans="1:8" x14ac:dyDescent="0.3">
      <c r="A31" s="16"/>
      <c r="B31" s="17" t="s">
        <v>528</v>
      </c>
      <c r="C31" s="18">
        <v>555.21</v>
      </c>
      <c r="D31" s="19">
        <v>0</v>
      </c>
      <c r="E31" s="20">
        <f t="shared" si="0"/>
        <v>-555.21</v>
      </c>
      <c r="F31" s="21">
        <v>3600</v>
      </c>
      <c r="G31" s="22">
        <v>0</v>
      </c>
      <c r="H31" s="20">
        <v>-3600</v>
      </c>
    </row>
    <row r="32" spans="1:8" x14ac:dyDescent="0.3">
      <c r="A32" s="16"/>
      <c r="B32" s="17" t="s">
        <v>537</v>
      </c>
      <c r="C32" s="18">
        <v>1664.2900000000002</v>
      </c>
      <c r="D32" s="19">
        <v>600</v>
      </c>
      <c r="E32" s="20">
        <f t="shared" si="0"/>
        <v>-1064.2900000000002</v>
      </c>
      <c r="F32" s="21">
        <v>14060</v>
      </c>
      <c r="G32" s="22">
        <v>0</v>
      </c>
      <c r="H32" s="20">
        <v>-14060</v>
      </c>
    </row>
    <row r="33" spans="1:8" x14ac:dyDescent="0.3">
      <c r="A33" s="16"/>
      <c r="B33" s="17" t="s">
        <v>538</v>
      </c>
      <c r="C33" s="18">
        <v>92.18</v>
      </c>
      <c r="D33" s="19">
        <v>0</v>
      </c>
      <c r="E33" s="20">
        <f t="shared" si="0"/>
        <v>-92.18</v>
      </c>
      <c r="F33" s="21">
        <v>1200</v>
      </c>
      <c r="G33" s="22">
        <v>0</v>
      </c>
      <c r="H33" s="20">
        <v>-1200</v>
      </c>
    </row>
    <row r="34" spans="1:8" x14ac:dyDescent="0.3">
      <c r="A34" s="16"/>
      <c r="B34" s="17" t="s">
        <v>334</v>
      </c>
      <c r="C34" s="18">
        <v>172.28</v>
      </c>
      <c r="D34" s="19">
        <v>143.84</v>
      </c>
      <c r="E34" s="20">
        <f t="shared" si="0"/>
        <v>-28.439999999999998</v>
      </c>
      <c r="F34" s="30">
        <v>0</v>
      </c>
      <c r="G34" s="17">
        <v>0</v>
      </c>
      <c r="H34" s="20">
        <v>0</v>
      </c>
    </row>
    <row r="35" spans="1:8" x14ac:dyDescent="0.3">
      <c r="A35" s="16"/>
      <c r="B35" s="17" t="s">
        <v>531</v>
      </c>
      <c r="C35" s="18">
        <v>0</v>
      </c>
      <c r="D35" s="19">
        <v>2059.1999999999998</v>
      </c>
      <c r="E35" s="20">
        <f t="shared" si="0"/>
        <v>2059.1999999999998</v>
      </c>
      <c r="F35" s="21">
        <v>0</v>
      </c>
      <c r="G35" s="19">
        <v>0</v>
      </c>
      <c r="H35" s="20">
        <v>0</v>
      </c>
    </row>
    <row r="36" spans="1:8" x14ac:dyDescent="0.3">
      <c r="A36" s="16"/>
      <c r="B36" s="17" t="s">
        <v>539</v>
      </c>
      <c r="C36" s="18">
        <v>641.36</v>
      </c>
      <c r="D36" s="19">
        <v>0</v>
      </c>
      <c r="E36" s="20">
        <f t="shared" si="0"/>
        <v>-641.36</v>
      </c>
      <c r="F36" s="30">
        <v>0</v>
      </c>
      <c r="G36" s="17">
        <v>0</v>
      </c>
      <c r="H36" s="20">
        <v>0</v>
      </c>
    </row>
    <row r="37" spans="1:8" x14ac:dyDescent="0.3">
      <c r="A37" s="16"/>
      <c r="B37" s="17" t="s">
        <v>540</v>
      </c>
      <c r="C37" s="18">
        <v>17802.87</v>
      </c>
      <c r="D37" s="19">
        <v>996</v>
      </c>
      <c r="E37" s="20">
        <f t="shared" si="0"/>
        <v>-16806.87</v>
      </c>
      <c r="F37" s="21">
        <v>37400</v>
      </c>
      <c r="G37" s="22">
        <v>0</v>
      </c>
      <c r="H37" s="20">
        <v>-37400</v>
      </c>
    </row>
    <row r="38" spans="1:8" x14ac:dyDescent="0.3">
      <c r="A38" s="16"/>
      <c r="B38" s="17" t="s">
        <v>529</v>
      </c>
      <c r="C38" s="18">
        <v>675.3</v>
      </c>
      <c r="D38" s="19">
        <v>0</v>
      </c>
      <c r="E38" s="20">
        <f t="shared" si="0"/>
        <v>-675.3</v>
      </c>
      <c r="F38" s="21">
        <v>1530</v>
      </c>
      <c r="G38" s="17">
        <v>0</v>
      </c>
      <c r="H38" s="20">
        <f>+G38-F38</f>
        <v>-1530</v>
      </c>
    </row>
    <row r="39" spans="1:8" x14ac:dyDescent="0.3">
      <c r="A39" s="16"/>
      <c r="B39" s="17" t="s">
        <v>332</v>
      </c>
      <c r="C39" s="18">
        <v>40</v>
      </c>
      <c r="D39" s="19">
        <v>1176</v>
      </c>
      <c r="E39" s="20">
        <f t="shared" si="0"/>
        <v>1136</v>
      </c>
      <c r="F39" s="30">
        <v>0</v>
      </c>
      <c r="G39" s="17">
        <v>0</v>
      </c>
      <c r="H39" s="20">
        <v>0</v>
      </c>
    </row>
    <row r="40" spans="1:8" x14ac:dyDescent="0.3">
      <c r="A40" s="16"/>
      <c r="B40" s="17" t="s">
        <v>333</v>
      </c>
      <c r="C40" s="18">
        <v>603.82000000000005</v>
      </c>
      <c r="D40" s="19">
        <v>0</v>
      </c>
      <c r="E40" s="20">
        <f t="shared" si="0"/>
        <v>-603.82000000000005</v>
      </c>
      <c r="F40" s="21">
        <v>1100</v>
      </c>
      <c r="G40" s="22">
        <v>0</v>
      </c>
      <c r="H40" s="20">
        <v>-1100</v>
      </c>
    </row>
    <row r="41" spans="1:8" x14ac:dyDescent="0.3">
      <c r="A41" s="16"/>
      <c r="B41" s="17" t="s">
        <v>530</v>
      </c>
      <c r="C41" s="18">
        <v>4909.88</v>
      </c>
      <c r="D41" s="19">
        <v>1743.19</v>
      </c>
      <c r="E41" s="20">
        <f t="shared" si="0"/>
        <v>-3166.69</v>
      </c>
      <c r="F41" s="21">
        <v>11250</v>
      </c>
      <c r="G41" s="22">
        <v>0</v>
      </c>
      <c r="H41" s="20">
        <v>-11250</v>
      </c>
    </row>
    <row r="42" spans="1:8" x14ac:dyDescent="0.3">
      <c r="A42" s="16"/>
      <c r="B42" s="17" t="s">
        <v>541</v>
      </c>
      <c r="C42" s="18">
        <v>6766.2199999999993</v>
      </c>
      <c r="D42" s="19">
        <v>19377.61</v>
      </c>
      <c r="E42" s="20">
        <f t="shared" si="0"/>
        <v>12611.390000000001</v>
      </c>
      <c r="F42" s="30">
        <v>0</v>
      </c>
      <c r="G42" s="17">
        <v>0</v>
      </c>
      <c r="H42" s="20">
        <v>0</v>
      </c>
    </row>
    <row r="43" spans="1:8" x14ac:dyDescent="0.3">
      <c r="A43" s="16"/>
      <c r="B43" s="17" t="s">
        <v>344</v>
      </c>
      <c r="C43" s="18">
        <v>4364.4800000000005</v>
      </c>
      <c r="D43" s="19">
        <v>0</v>
      </c>
      <c r="E43" s="20">
        <f t="shared" si="0"/>
        <v>-4364.4800000000005</v>
      </c>
      <c r="F43" s="21">
        <v>3825</v>
      </c>
      <c r="G43" s="22">
        <v>0</v>
      </c>
      <c r="H43" s="20">
        <v>-3825</v>
      </c>
    </row>
    <row r="44" spans="1:8" x14ac:dyDescent="0.3">
      <c r="A44" s="16"/>
      <c r="B44" s="17" t="s">
        <v>542</v>
      </c>
      <c r="C44" s="18">
        <v>0</v>
      </c>
      <c r="D44" s="19">
        <v>0</v>
      </c>
      <c r="E44" s="20">
        <f t="shared" si="0"/>
        <v>0</v>
      </c>
      <c r="F44" s="21">
        <v>3850</v>
      </c>
      <c r="G44" s="22">
        <v>0</v>
      </c>
      <c r="H44" s="20">
        <v>-3850</v>
      </c>
    </row>
    <row r="45" spans="1:8" x14ac:dyDescent="0.3">
      <c r="A45" s="16"/>
      <c r="B45" s="17" t="s">
        <v>543</v>
      </c>
      <c r="C45" s="18">
        <v>115.36</v>
      </c>
      <c r="D45" s="19">
        <v>660</v>
      </c>
      <c r="E45" s="20">
        <f t="shared" si="0"/>
        <v>544.64</v>
      </c>
      <c r="F45" s="30">
        <v>0</v>
      </c>
      <c r="G45" s="19">
        <v>0</v>
      </c>
      <c r="H45" s="20">
        <v>0</v>
      </c>
    </row>
    <row r="46" spans="1:8" x14ac:dyDescent="0.3">
      <c r="A46" s="16"/>
      <c r="B46" s="23" t="s">
        <v>544</v>
      </c>
      <c r="C46" s="18">
        <v>0</v>
      </c>
      <c r="D46" s="19">
        <v>0</v>
      </c>
      <c r="E46" s="20">
        <v>0</v>
      </c>
      <c r="F46" s="30">
        <v>0</v>
      </c>
      <c r="G46" s="17">
        <v>0</v>
      </c>
      <c r="H46" s="20">
        <v>0</v>
      </c>
    </row>
    <row r="47" spans="1:8" x14ac:dyDescent="0.3">
      <c r="A47" s="16"/>
      <c r="B47" s="23" t="s">
        <v>545</v>
      </c>
      <c r="C47" s="18">
        <v>0</v>
      </c>
      <c r="D47" s="19">
        <v>0</v>
      </c>
      <c r="E47" s="20">
        <v>0</v>
      </c>
      <c r="F47" s="30">
        <v>0</v>
      </c>
      <c r="G47" s="17">
        <v>0</v>
      </c>
      <c r="H47" s="20">
        <v>0</v>
      </c>
    </row>
    <row r="48" spans="1:8" x14ac:dyDescent="0.3">
      <c r="A48" s="16"/>
      <c r="B48" s="32" t="s">
        <v>546</v>
      </c>
      <c r="C48" s="18">
        <v>0</v>
      </c>
      <c r="D48" s="19">
        <v>0</v>
      </c>
      <c r="E48" s="20">
        <v>0</v>
      </c>
      <c r="F48" s="30">
        <v>900</v>
      </c>
      <c r="G48" s="19">
        <v>0</v>
      </c>
      <c r="H48" s="20">
        <v>-900</v>
      </c>
    </row>
    <row r="49" spans="1:8" x14ac:dyDescent="0.3">
      <c r="A49" s="16"/>
      <c r="B49" s="32" t="s">
        <v>547</v>
      </c>
      <c r="C49" s="18">
        <v>0</v>
      </c>
      <c r="D49" s="19">
        <v>0</v>
      </c>
      <c r="E49" s="20">
        <v>0</v>
      </c>
      <c r="F49" s="18">
        <v>0</v>
      </c>
      <c r="G49" s="19">
        <v>0</v>
      </c>
      <c r="H49" s="20">
        <v>0</v>
      </c>
    </row>
    <row r="50" spans="1:8" x14ac:dyDescent="0.3">
      <c r="A50" s="24" t="s">
        <v>319</v>
      </c>
      <c r="B50" s="25" t="s">
        <v>526</v>
      </c>
      <c r="C50" s="26">
        <f t="shared" ref="C50:H50" si="9">SUM(C29:C49)</f>
        <v>43454.91</v>
      </c>
      <c r="D50" s="27">
        <f t="shared" si="9"/>
        <v>26755.84</v>
      </c>
      <c r="E50" s="28">
        <f t="shared" si="9"/>
        <v>-16699.07</v>
      </c>
      <c r="F50" s="27">
        <f t="shared" si="9"/>
        <v>84800</v>
      </c>
      <c r="G50" s="27">
        <f t="shared" si="9"/>
        <v>0</v>
      </c>
      <c r="H50" s="28">
        <f t="shared" si="9"/>
        <v>-84800</v>
      </c>
    </row>
    <row r="51" spans="1:8" x14ac:dyDescent="0.3">
      <c r="A51" s="16" t="s">
        <v>548</v>
      </c>
      <c r="B51" s="17" t="s">
        <v>549</v>
      </c>
      <c r="C51" s="18">
        <v>21780</v>
      </c>
      <c r="D51" s="19">
        <v>0</v>
      </c>
      <c r="E51" s="20">
        <f t="shared" si="0"/>
        <v>-21780</v>
      </c>
      <c r="F51" s="30">
        <v>0</v>
      </c>
      <c r="G51" s="17">
        <v>0</v>
      </c>
      <c r="H51" s="31">
        <v>0</v>
      </c>
    </row>
    <row r="52" spans="1:8" x14ac:dyDescent="0.3">
      <c r="A52" s="16"/>
      <c r="B52" s="17" t="s">
        <v>368</v>
      </c>
      <c r="C52" s="18">
        <v>55785.03</v>
      </c>
      <c r="D52" s="19">
        <v>9474.67</v>
      </c>
      <c r="E52" s="20">
        <f t="shared" si="0"/>
        <v>-46310.36</v>
      </c>
      <c r="F52" s="21">
        <f>40000+900</f>
        <v>40900</v>
      </c>
      <c r="G52" s="22">
        <v>0</v>
      </c>
      <c r="H52" s="20">
        <v>-40900</v>
      </c>
    </row>
    <row r="53" spans="1:8" x14ac:dyDescent="0.3">
      <c r="A53" s="16"/>
      <c r="B53" s="17" t="s">
        <v>550</v>
      </c>
      <c r="C53" s="18">
        <v>4976.6499999999996</v>
      </c>
      <c r="D53" s="19">
        <v>0</v>
      </c>
      <c r="E53" s="20">
        <f t="shared" si="0"/>
        <v>-4976.6499999999996</v>
      </c>
      <c r="F53" s="21">
        <v>2500</v>
      </c>
      <c r="G53" s="22">
        <v>0</v>
      </c>
      <c r="H53" s="20">
        <v>-2500</v>
      </c>
    </row>
    <row r="54" spans="1:8" x14ac:dyDescent="0.3">
      <c r="A54" s="16"/>
      <c r="B54" s="17" t="s">
        <v>374</v>
      </c>
      <c r="C54" s="18">
        <v>3300</v>
      </c>
      <c r="D54" s="19">
        <v>0</v>
      </c>
      <c r="E54" s="20">
        <f t="shared" si="0"/>
        <v>-3300</v>
      </c>
      <c r="F54" s="21">
        <v>3300</v>
      </c>
      <c r="G54" s="22">
        <v>0</v>
      </c>
      <c r="H54" s="20">
        <v>-3300</v>
      </c>
    </row>
    <row r="55" spans="1:8" x14ac:dyDescent="0.3">
      <c r="A55" s="24" t="s">
        <v>548</v>
      </c>
      <c r="B55" s="25" t="s">
        <v>526</v>
      </c>
      <c r="C55" s="26">
        <f t="shared" ref="C55:H55" si="10">SUM(C51:C54)</f>
        <v>85841.68</v>
      </c>
      <c r="D55" s="27">
        <f t="shared" si="10"/>
        <v>9474.67</v>
      </c>
      <c r="E55" s="28">
        <f t="shared" si="10"/>
        <v>-76367.009999999995</v>
      </c>
      <c r="F55" s="26">
        <f t="shared" si="10"/>
        <v>46700</v>
      </c>
      <c r="G55" s="27">
        <f t="shared" si="10"/>
        <v>0</v>
      </c>
      <c r="H55" s="28">
        <f t="shared" si="10"/>
        <v>-46700</v>
      </c>
    </row>
    <row r="56" spans="1:8" x14ac:dyDescent="0.3">
      <c r="A56" s="33" t="s">
        <v>363</v>
      </c>
      <c r="B56" s="17" t="s">
        <v>551</v>
      </c>
      <c r="C56" s="18">
        <v>0</v>
      </c>
      <c r="D56" s="19">
        <v>641665</v>
      </c>
      <c r="E56" s="20">
        <f t="shared" si="0"/>
        <v>641665</v>
      </c>
      <c r="F56" s="21"/>
      <c r="G56" s="22">
        <v>700000</v>
      </c>
      <c r="H56" s="20">
        <v>700000</v>
      </c>
    </row>
    <row r="57" spans="1:8" x14ac:dyDescent="0.3">
      <c r="A57" s="16"/>
      <c r="B57" s="17" t="s">
        <v>79</v>
      </c>
      <c r="C57" s="18">
        <v>0</v>
      </c>
      <c r="D57" s="19">
        <v>58335</v>
      </c>
      <c r="E57" s="20">
        <f t="shared" si="0"/>
        <v>58335</v>
      </c>
      <c r="F57" s="30">
        <v>0</v>
      </c>
      <c r="G57" s="22">
        <v>0</v>
      </c>
      <c r="H57" s="20">
        <v>0</v>
      </c>
    </row>
    <row r="58" spans="1:8" x14ac:dyDescent="0.3">
      <c r="A58" s="16"/>
      <c r="B58" s="23" t="s">
        <v>552</v>
      </c>
      <c r="C58" s="18">
        <v>0</v>
      </c>
      <c r="D58" s="19">
        <v>0</v>
      </c>
      <c r="E58" s="20">
        <f t="shared" si="0"/>
        <v>0</v>
      </c>
      <c r="F58" s="30">
        <v>0</v>
      </c>
      <c r="G58" s="22">
        <v>0</v>
      </c>
      <c r="H58" s="20">
        <f>+G58-F58</f>
        <v>0</v>
      </c>
    </row>
    <row r="59" spans="1:8" x14ac:dyDescent="0.3">
      <c r="A59" s="16"/>
      <c r="B59" s="17" t="s">
        <v>553</v>
      </c>
      <c r="C59" s="18">
        <v>60000</v>
      </c>
      <c r="D59" s="19">
        <v>100000</v>
      </c>
      <c r="E59" s="20">
        <f t="shared" si="0"/>
        <v>40000</v>
      </c>
      <c r="F59" s="21">
        <v>100000</v>
      </c>
      <c r="G59" s="22">
        <v>100000</v>
      </c>
      <c r="H59" s="20">
        <v>0</v>
      </c>
    </row>
    <row r="60" spans="1:8" x14ac:dyDescent="0.3">
      <c r="A60" s="34" t="s">
        <v>363</v>
      </c>
      <c r="B60" s="25" t="s">
        <v>526</v>
      </c>
      <c r="C60" s="26">
        <f>SUM(C56:C59)</f>
        <v>60000</v>
      </c>
      <c r="D60" s="27">
        <f t="shared" ref="D60:H60" si="11">SUM(D56:D59)</f>
        <v>800000</v>
      </c>
      <c r="E60" s="28">
        <f t="shared" si="11"/>
        <v>740000</v>
      </c>
      <c r="F60" s="26">
        <f>SUM(F56:F59)</f>
        <v>100000</v>
      </c>
      <c r="G60" s="27">
        <f t="shared" si="11"/>
        <v>800000</v>
      </c>
      <c r="H60" s="28">
        <f t="shared" si="11"/>
        <v>700000</v>
      </c>
    </row>
    <row r="61" spans="1:8" x14ac:dyDescent="0.3">
      <c r="A61" s="16" t="s">
        <v>378</v>
      </c>
      <c r="B61" s="17" t="s">
        <v>554</v>
      </c>
      <c r="C61" s="18">
        <v>0</v>
      </c>
      <c r="D61" s="19">
        <v>375872.13</v>
      </c>
      <c r="E61" s="20">
        <f t="shared" si="0"/>
        <v>375872.13</v>
      </c>
      <c r="F61" s="21">
        <v>0</v>
      </c>
      <c r="G61" s="22">
        <v>181000</v>
      </c>
      <c r="H61" s="20">
        <v>181000</v>
      </c>
    </row>
    <row r="62" spans="1:8" x14ac:dyDescent="0.3">
      <c r="A62" s="16"/>
      <c r="B62" s="17" t="s">
        <v>555</v>
      </c>
      <c r="C62" s="18">
        <v>0</v>
      </c>
      <c r="D62" s="19">
        <v>44776.51</v>
      </c>
      <c r="E62" s="20">
        <f t="shared" si="0"/>
        <v>44776.51</v>
      </c>
      <c r="F62" s="30">
        <v>0</v>
      </c>
      <c r="G62" s="22">
        <v>0</v>
      </c>
      <c r="H62" s="31"/>
    </row>
    <row r="63" spans="1:8" x14ac:dyDescent="0.3">
      <c r="A63" s="16"/>
      <c r="B63" s="17" t="s">
        <v>556</v>
      </c>
      <c r="C63" s="18">
        <v>3860</v>
      </c>
      <c r="D63" s="19">
        <v>3101460</v>
      </c>
      <c r="E63" s="20">
        <f t="shared" si="0"/>
        <v>3097600</v>
      </c>
      <c r="F63" s="21">
        <v>1500000</v>
      </c>
      <c r="G63" s="22">
        <v>4508500</v>
      </c>
      <c r="H63" s="20">
        <v>3008500</v>
      </c>
    </row>
    <row r="64" spans="1:8" x14ac:dyDescent="0.3">
      <c r="A64" s="16"/>
      <c r="B64" s="17" t="s">
        <v>390</v>
      </c>
      <c r="C64" s="18">
        <v>622105</v>
      </c>
      <c r="D64" s="19">
        <v>4012921.89</v>
      </c>
      <c r="E64" s="20">
        <f t="shared" si="0"/>
        <v>3390816.89</v>
      </c>
      <c r="F64" s="21">
        <v>449565</v>
      </c>
      <c r="G64" s="22">
        <v>5424565</v>
      </c>
      <c r="H64" s="20">
        <v>4975000</v>
      </c>
    </row>
    <row r="65" spans="1:8" x14ac:dyDescent="0.3">
      <c r="A65" s="16"/>
      <c r="B65" s="17" t="s">
        <v>557</v>
      </c>
      <c r="C65" s="18">
        <v>0</v>
      </c>
      <c r="D65" s="19">
        <v>12000</v>
      </c>
      <c r="E65" s="20">
        <f t="shared" si="0"/>
        <v>12000</v>
      </c>
      <c r="F65" s="30">
        <v>0</v>
      </c>
      <c r="G65" s="22">
        <v>0</v>
      </c>
      <c r="H65" s="20">
        <v>0</v>
      </c>
    </row>
    <row r="66" spans="1:8" x14ac:dyDescent="0.3">
      <c r="A66" s="24" t="s">
        <v>378</v>
      </c>
      <c r="B66" s="25" t="s">
        <v>526</v>
      </c>
      <c r="C66" s="26">
        <f>SUM(C61:C65)</f>
        <v>625965</v>
      </c>
      <c r="D66" s="27">
        <f t="shared" ref="D66:H66" si="12">SUM(D61:D65)</f>
        <v>7547030.5300000003</v>
      </c>
      <c r="E66" s="28">
        <f t="shared" si="12"/>
        <v>6921065.5300000003</v>
      </c>
      <c r="F66" s="26">
        <f>SUM(F61:F65)</f>
        <v>1949565</v>
      </c>
      <c r="G66" s="27">
        <f>SUM(G61:G65)</f>
        <v>10114065</v>
      </c>
      <c r="H66" s="28">
        <f t="shared" si="12"/>
        <v>8164500</v>
      </c>
    </row>
    <row r="67" spans="1:8" x14ac:dyDescent="0.3">
      <c r="A67" s="35" t="s">
        <v>558</v>
      </c>
      <c r="B67" s="25" t="s">
        <v>559</v>
      </c>
      <c r="C67" s="26">
        <v>0</v>
      </c>
      <c r="D67" s="27">
        <v>0</v>
      </c>
      <c r="E67" s="28">
        <f t="shared" si="0"/>
        <v>0</v>
      </c>
      <c r="F67" s="26">
        <v>0</v>
      </c>
      <c r="G67" s="27">
        <v>0</v>
      </c>
      <c r="H67" s="28">
        <f t="shared" ref="H67:H68" si="13">+G67-F67</f>
        <v>0</v>
      </c>
    </row>
    <row r="68" spans="1:8" x14ac:dyDescent="0.3">
      <c r="A68" s="35" t="s">
        <v>558</v>
      </c>
      <c r="B68" s="25" t="s">
        <v>560</v>
      </c>
      <c r="C68" s="26">
        <v>0</v>
      </c>
      <c r="D68" s="27">
        <v>0</v>
      </c>
      <c r="E68" s="28">
        <f t="shared" si="0"/>
        <v>0</v>
      </c>
      <c r="F68" s="26">
        <v>0</v>
      </c>
      <c r="G68" s="27">
        <v>0</v>
      </c>
      <c r="H68" s="28">
        <f t="shared" si="13"/>
        <v>0</v>
      </c>
    </row>
    <row r="69" spans="1:8" x14ac:dyDescent="0.3">
      <c r="A69" s="36" t="s">
        <v>558</v>
      </c>
      <c r="B69" s="37"/>
      <c r="C69" s="38"/>
      <c r="D69" s="39"/>
      <c r="E69" s="40"/>
      <c r="F69" s="38"/>
      <c r="G69" s="39"/>
      <c r="H69" s="40"/>
    </row>
    <row r="70" spans="1:8" x14ac:dyDescent="0.3">
      <c r="A70" s="16" t="s">
        <v>396</v>
      </c>
      <c r="B70" s="17" t="s">
        <v>561</v>
      </c>
      <c r="C70" s="18">
        <v>7979.74</v>
      </c>
      <c r="D70" s="19">
        <v>3500</v>
      </c>
      <c r="E70" s="20">
        <f t="shared" ref="E70:E86" si="14">+D70-C70</f>
        <v>-4479.74</v>
      </c>
      <c r="F70" s="21">
        <v>8000</v>
      </c>
      <c r="G70" s="22">
        <v>11000</v>
      </c>
      <c r="H70" s="20">
        <v>3000</v>
      </c>
    </row>
    <row r="71" spans="1:8" x14ac:dyDescent="0.3">
      <c r="A71" s="16"/>
      <c r="B71" s="17" t="s">
        <v>562</v>
      </c>
      <c r="C71" s="18">
        <v>45091.270000000004</v>
      </c>
      <c r="D71" s="19">
        <v>16358.56</v>
      </c>
      <c r="E71" s="20">
        <f t="shared" si="14"/>
        <v>-28732.710000000006</v>
      </c>
      <c r="F71" s="21">
        <v>68100</v>
      </c>
      <c r="G71" s="22">
        <v>0</v>
      </c>
      <c r="H71" s="20">
        <v>-68100</v>
      </c>
    </row>
    <row r="72" spans="1:8" x14ac:dyDescent="0.3">
      <c r="A72" s="16"/>
      <c r="B72" s="17" t="s">
        <v>563</v>
      </c>
      <c r="C72" s="18">
        <v>32990</v>
      </c>
      <c r="D72" s="19">
        <v>0</v>
      </c>
      <c r="E72" s="20">
        <f t="shared" si="14"/>
        <v>-32990</v>
      </c>
      <c r="F72" s="21">
        <v>54500</v>
      </c>
      <c r="G72" s="22">
        <v>0</v>
      </c>
      <c r="H72" s="20">
        <v>-54500</v>
      </c>
    </row>
    <row r="73" spans="1:8" x14ac:dyDescent="0.3">
      <c r="A73" s="16"/>
      <c r="B73" s="17" t="s">
        <v>564</v>
      </c>
      <c r="C73" s="18">
        <v>61535.14</v>
      </c>
      <c r="D73" s="19">
        <v>0</v>
      </c>
      <c r="E73" s="20">
        <f t="shared" si="14"/>
        <v>-61535.14</v>
      </c>
      <c r="F73" s="21">
        <v>47250</v>
      </c>
      <c r="G73" s="22">
        <v>0</v>
      </c>
      <c r="H73" s="20">
        <v>-47250</v>
      </c>
    </row>
    <row r="74" spans="1:8" x14ac:dyDescent="0.3">
      <c r="A74" s="16"/>
      <c r="B74" s="17" t="s">
        <v>565</v>
      </c>
      <c r="C74" s="18">
        <v>1260360.1200000003</v>
      </c>
      <c r="D74" s="19">
        <v>101753.67</v>
      </c>
      <c r="E74" s="20">
        <f t="shared" si="14"/>
        <v>-1158606.4500000004</v>
      </c>
      <c r="F74" s="21">
        <v>1025392</v>
      </c>
      <c r="G74" s="22">
        <v>0</v>
      </c>
      <c r="H74" s="20">
        <v>-1025392</v>
      </c>
    </row>
    <row r="75" spans="1:8" x14ac:dyDescent="0.3">
      <c r="A75" s="16"/>
      <c r="B75" s="17" t="s">
        <v>566</v>
      </c>
      <c r="C75" s="18">
        <v>29838.059999999998</v>
      </c>
      <c r="D75" s="19">
        <v>0</v>
      </c>
      <c r="E75" s="20">
        <f t="shared" si="14"/>
        <v>-29838.059999999998</v>
      </c>
      <c r="F75" s="21">
        <v>45667</v>
      </c>
      <c r="G75" s="22">
        <v>0</v>
      </c>
      <c r="H75" s="20">
        <v>-45667</v>
      </c>
    </row>
    <row r="76" spans="1:8" x14ac:dyDescent="0.3">
      <c r="A76" s="16"/>
      <c r="B76" s="17" t="s">
        <v>567</v>
      </c>
      <c r="C76" s="18">
        <v>78981.890000000014</v>
      </c>
      <c r="D76" s="19">
        <v>36531.01</v>
      </c>
      <c r="E76" s="20">
        <f t="shared" si="14"/>
        <v>-42450.880000000012</v>
      </c>
      <c r="F76" s="21">
        <v>65094</v>
      </c>
      <c r="G76" s="22">
        <v>0</v>
      </c>
      <c r="H76" s="20">
        <v>-65094</v>
      </c>
    </row>
    <row r="77" spans="1:8" x14ac:dyDescent="0.3">
      <c r="A77" s="16"/>
      <c r="B77" s="17" t="s">
        <v>568</v>
      </c>
      <c r="C77" s="18">
        <v>154796.92000000001</v>
      </c>
      <c r="D77" s="19">
        <v>0</v>
      </c>
      <c r="E77" s="20">
        <f t="shared" si="14"/>
        <v>-154796.92000000001</v>
      </c>
      <c r="F77" s="21">
        <v>186319</v>
      </c>
      <c r="G77" s="22">
        <v>0</v>
      </c>
      <c r="H77" s="20">
        <v>-186319</v>
      </c>
    </row>
    <row r="78" spans="1:8" x14ac:dyDescent="0.3">
      <c r="A78" s="16"/>
      <c r="B78" s="17" t="s">
        <v>569</v>
      </c>
      <c r="C78" s="18">
        <v>168264.65</v>
      </c>
      <c r="D78" s="19">
        <v>0</v>
      </c>
      <c r="E78" s="20">
        <f t="shared" si="14"/>
        <v>-168264.65</v>
      </c>
      <c r="F78" s="21">
        <v>180881</v>
      </c>
      <c r="G78" s="22">
        <v>0</v>
      </c>
      <c r="H78" s="20">
        <v>-180881</v>
      </c>
    </row>
    <row r="79" spans="1:8" x14ac:dyDescent="0.3">
      <c r="A79" s="16"/>
      <c r="B79" s="17" t="s">
        <v>570</v>
      </c>
      <c r="C79" s="18">
        <v>115827.63</v>
      </c>
      <c r="D79" s="19">
        <v>0</v>
      </c>
      <c r="E79" s="20">
        <f t="shared" si="14"/>
        <v>-115827.63</v>
      </c>
      <c r="F79" s="21">
        <v>117543</v>
      </c>
      <c r="G79" s="22">
        <v>0</v>
      </c>
      <c r="H79" s="20">
        <v>-117543</v>
      </c>
    </row>
    <row r="80" spans="1:8" x14ac:dyDescent="0.3">
      <c r="A80" s="16"/>
      <c r="B80" s="17" t="s">
        <v>571</v>
      </c>
      <c r="C80" s="18">
        <v>31103.490000000005</v>
      </c>
      <c r="D80" s="19">
        <v>0</v>
      </c>
      <c r="E80" s="20">
        <f t="shared" si="14"/>
        <v>-31103.490000000005</v>
      </c>
      <c r="F80" s="21">
        <v>73567</v>
      </c>
      <c r="G80" s="22">
        <v>0</v>
      </c>
      <c r="H80" s="20">
        <v>-73567</v>
      </c>
    </row>
    <row r="81" spans="1:8" x14ac:dyDescent="0.3">
      <c r="A81" s="16"/>
      <c r="B81" s="17" t="s">
        <v>572</v>
      </c>
      <c r="C81" s="18">
        <v>369525.01999999996</v>
      </c>
      <c r="D81" s="19">
        <v>3818.7000000000003</v>
      </c>
      <c r="E81" s="20">
        <f t="shared" si="14"/>
        <v>-365706.31999999995</v>
      </c>
      <c r="F81" s="21">
        <v>446045</v>
      </c>
      <c r="G81" s="22">
        <v>0</v>
      </c>
      <c r="H81" s="20">
        <v>-446045</v>
      </c>
    </row>
    <row r="82" spans="1:8" x14ac:dyDescent="0.3">
      <c r="A82" s="16"/>
      <c r="B82" s="17" t="s">
        <v>573</v>
      </c>
      <c r="C82" s="18">
        <v>182526.08000000002</v>
      </c>
      <c r="D82" s="19">
        <v>0</v>
      </c>
      <c r="E82" s="20">
        <f t="shared" si="14"/>
        <v>-182526.08000000002</v>
      </c>
      <c r="F82" s="21">
        <v>162000</v>
      </c>
      <c r="G82" s="22">
        <v>0</v>
      </c>
      <c r="H82" s="20">
        <v>-162000</v>
      </c>
    </row>
    <row r="83" spans="1:8" x14ac:dyDescent="0.3">
      <c r="A83" s="16"/>
      <c r="B83" s="17" t="s">
        <v>574</v>
      </c>
      <c r="C83" s="21">
        <v>0</v>
      </c>
      <c r="D83" s="22">
        <v>0</v>
      </c>
      <c r="E83" s="20">
        <f t="shared" si="14"/>
        <v>0</v>
      </c>
      <c r="F83" s="30">
        <v>0</v>
      </c>
      <c r="G83" s="17">
        <v>0</v>
      </c>
      <c r="H83" s="20">
        <v>0</v>
      </c>
    </row>
    <row r="84" spans="1:8" x14ac:dyDescent="0.3">
      <c r="A84" s="16"/>
      <c r="B84" s="17" t="s">
        <v>575</v>
      </c>
      <c r="C84" s="18">
        <v>395027.8</v>
      </c>
      <c r="D84" s="19">
        <v>0</v>
      </c>
      <c r="E84" s="20">
        <f t="shared" si="14"/>
        <v>-395027.8</v>
      </c>
      <c r="F84" s="21">
        <v>399600</v>
      </c>
      <c r="G84" s="22">
        <v>0</v>
      </c>
      <c r="H84" s="20">
        <v>-399600</v>
      </c>
    </row>
    <row r="85" spans="1:8" x14ac:dyDescent="0.3">
      <c r="A85" s="24" t="s">
        <v>396</v>
      </c>
      <c r="B85" s="25" t="s">
        <v>526</v>
      </c>
      <c r="C85" s="26">
        <f>SUM(C70:C84)</f>
        <v>2933847.81</v>
      </c>
      <c r="D85" s="27">
        <f>SUM(D70:D84)</f>
        <v>161961.94</v>
      </c>
      <c r="E85" s="28">
        <f>SUM(E70:E84)</f>
        <v>-2771885.8700000006</v>
      </c>
      <c r="F85" s="26">
        <f>SUM(F70:F84)</f>
        <v>2879958</v>
      </c>
      <c r="G85" s="27">
        <f t="shared" ref="G85:H85" si="15">SUM(G70:G84)</f>
        <v>11000</v>
      </c>
      <c r="H85" s="28">
        <f t="shared" si="15"/>
        <v>-2868958</v>
      </c>
    </row>
    <row r="86" spans="1:8" x14ac:dyDescent="0.3">
      <c r="A86" s="16" t="s">
        <v>120</v>
      </c>
      <c r="B86" s="17" t="s">
        <v>120</v>
      </c>
      <c r="C86" s="18">
        <v>120691.42</v>
      </c>
      <c r="D86" s="19">
        <v>0</v>
      </c>
      <c r="E86" s="20">
        <f t="shared" si="14"/>
        <v>-120691.42</v>
      </c>
      <c r="F86" s="21">
        <v>128000</v>
      </c>
      <c r="G86" s="17">
        <v>0</v>
      </c>
      <c r="H86" s="20">
        <v>-128000</v>
      </c>
    </row>
    <row r="87" spans="1:8" x14ac:dyDescent="0.3">
      <c r="A87" s="24" t="s">
        <v>120</v>
      </c>
      <c r="B87" s="25" t="s">
        <v>526</v>
      </c>
      <c r="C87" s="26">
        <f>SUM(C86)</f>
        <v>120691.42</v>
      </c>
      <c r="D87" s="27">
        <f t="shared" ref="D87:H87" si="16">SUM(D86)</f>
        <v>0</v>
      </c>
      <c r="E87" s="28">
        <f t="shared" si="16"/>
        <v>-120691.42</v>
      </c>
      <c r="F87" s="26">
        <f>SUM(F86)</f>
        <v>128000</v>
      </c>
      <c r="G87" s="27">
        <f t="shared" si="16"/>
        <v>0</v>
      </c>
      <c r="H87" s="28">
        <f t="shared" si="16"/>
        <v>-128000</v>
      </c>
    </row>
    <row r="88" spans="1:8" x14ac:dyDescent="0.3">
      <c r="A88" s="16" t="s">
        <v>510</v>
      </c>
      <c r="B88" s="17" t="s">
        <v>138</v>
      </c>
      <c r="C88" s="18">
        <v>8478.86</v>
      </c>
      <c r="D88" s="19">
        <v>6040</v>
      </c>
      <c r="E88" s="20">
        <f t="shared" ref="E88:E93" si="17">+D88-C88</f>
        <v>-2438.8600000000006</v>
      </c>
      <c r="F88" s="21">
        <v>6500</v>
      </c>
      <c r="G88" s="22">
        <v>3600</v>
      </c>
      <c r="H88" s="20">
        <v>-2900</v>
      </c>
    </row>
    <row r="89" spans="1:8" x14ac:dyDescent="0.3">
      <c r="A89" s="16"/>
      <c r="B89" s="17" t="s">
        <v>143</v>
      </c>
      <c r="C89" s="18">
        <v>31870.83</v>
      </c>
      <c r="D89" s="19">
        <v>-625</v>
      </c>
      <c r="E89" s="20">
        <f t="shared" si="17"/>
        <v>-32495.83</v>
      </c>
      <c r="F89" s="21">
        <v>51750</v>
      </c>
      <c r="G89" s="22">
        <v>4500</v>
      </c>
      <c r="H89" s="20">
        <v>-47250</v>
      </c>
    </row>
    <row r="90" spans="1:8" x14ac:dyDescent="0.3">
      <c r="A90" s="16"/>
      <c r="B90" s="17" t="s">
        <v>153</v>
      </c>
      <c r="C90" s="18">
        <v>116908.81000000003</v>
      </c>
      <c r="D90" s="19">
        <v>73140</v>
      </c>
      <c r="E90" s="20">
        <f t="shared" si="17"/>
        <v>-43768.810000000027</v>
      </c>
      <c r="F90" s="21">
        <v>142000</v>
      </c>
      <c r="G90" s="22">
        <v>74000</v>
      </c>
      <c r="H90" s="20">
        <v>-68000</v>
      </c>
    </row>
    <row r="91" spans="1:8" x14ac:dyDescent="0.3">
      <c r="A91" s="24" t="s">
        <v>510</v>
      </c>
      <c r="B91" s="25" t="s">
        <v>526</v>
      </c>
      <c r="C91" s="26">
        <f>SUM(C88:C90)</f>
        <v>157258.50000000003</v>
      </c>
      <c r="D91" s="27">
        <f t="shared" ref="D91:H91" si="18">SUM(D88:D90)</f>
        <v>78555</v>
      </c>
      <c r="E91" s="28">
        <f t="shared" si="18"/>
        <v>-78703.500000000029</v>
      </c>
      <c r="F91" s="26">
        <f>SUM(F88:F90)</f>
        <v>200250</v>
      </c>
      <c r="G91" s="27">
        <f t="shared" si="18"/>
        <v>82100</v>
      </c>
      <c r="H91" s="28">
        <f t="shared" si="18"/>
        <v>-118150</v>
      </c>
    </row>
    <row r="92" spans="1:8" x14ac:dyDescent="0.3">
      <c r="A92" s="16" t="s">
        <v>511</v>
      </c>
      <c r="B92" s="17" t="s">
        <v>576</v>
      </c>
      <c r="C92" s="18">
        <v>32342.190000000002</v>
      </c>
      <c r="D92" s="19">
        <v>27043.200000000001</v>
      </c>
      <c r="E92" s="20">
        <f t="shared" si="17"/>
        <v>-5298.9900000000016</v>
      </c>
      <c r="F92" s="21">
        <v>53840</v>
      </c>
      <c r="G92" s="22"/>
      <c r="H92" s="20">
        <v>-53840</v>
      </c>
    </row>
    <row r="93" spans="1:8" x14ac:dyDescent="0.3">
      <c r="A93" s="16"/>
      <c r="B93" s="17" t="s">
        <v>577</v>
      </c>
      <c r="C93" s="18">
        <v>15679.55</v>
      </c>
      <c r="D93" s="19">
        <v>0</v>
      </c>
      <c r="E93" s="20">
        <f t="shared" si="17"/>
        <v>-15679.55</v>
      </c>
      <c r="F93" s="21">
        <v>16900</v>
      </c>
      <c r="G93" s="22"/>
      <c r="H93" s="20">
        <v>-16900</v>
      </c>
    </row>
    <row r="94" spans="1:8" x14ac:dyDescent="0.3">
      <c r="A94" s="24" t="s">
        <v>511</v>
      </c>
      <c r="B94" s="41" t="s">
        <v>526</v>
      </c>
      <c r="C94" s="42">
        <f>SUM(C92:C93)</f>
        <v>48021.740000000005</v>
      </c>
      <c r="D94" s="43">
        <f t="shared" ref="D94:H94" si="19">SUM(D92:D93)</f>
        <v>27043.200000000001</v>
      </c>
      <c r="E94" s="44">
        <f t="shared" si="19"/>
        <v>-20978.54</v>
      </c>
      <c r="F94" s="42">
        <f>SUM(F92:F93)</f>
        <v>70740</v>
      </c>
      <c r="G94" s="43">
        <f t="shared" si="19"/>
        <v>0</v>
      </c>
      <c r="H94" s="44">
        <f t="shared" si="19"/>
        <v>-70740</v>
      </c>
    </row>
    <row r="95" spans="1:8" ht="15" thickBot="1" x14ac:dyDescent="0.35">
      <c r="A95" s="45"/>
      <c r="B95" s="46" t="s">
        <v>578</v>
      </c>
      <c r="C95" s="47">
        <f>+C13+C15+C21+C23+C28+C50+C55+C60+C66+C85+C87+C91+C94</f>
        <v>9302461.4700000025</v>
      </c>
      <c r="D95" s="48">
        <f>+D13+D15+D21+D23+D28+D50+D55+D60+D66+D85+D87+D91+D94</f>
        <v>10186571.299999997</v>
      </c>
      <c r="E95" s="49"/>
      <c r="F95" s="47">
        <f>+F13+F15+F21+F23+F28+F50+F55+F60+F66+F85+F87+F91+F94</f>
        <v>10720736</v>
      </c>
      <c r="G95" s="48">
        <f>+G13+G15+G21+G23+G28+G50+G55+G60+G66+G85+G87+G91+G94</f>
        <v>11822165</v>
      </c>
      <c r="H95" s="49"/>
    </row>
    <row r="96" spans="1:8" ht="15" thickBot="1" x14ac:dyDescent="0.35">
      <c r="A96" s="32"/>
      <c r="B96" s="50" t="s">
        <v>579</v>
      </c>
      <c r="C96" s="17"/>
      <c r="D96" s="19"/>
      <c r="E96" s="51">
        <f>+E13+E15+E21+E23+E28+E50+E55+E60+E66+E85+E87+E91+E94</f>
        <v>884109.82999999623</v>
      </c>
      <c r="F96" s="32"/>
      <c r="G96" s="32"/>
      <c r="H96" s="51">
        <f>+H13+H15+H21+H23+H28+H50+H55+H60+H66+H85+H87+H91+H94</f>
        <v>1101429</v>
      </c>
    </row>
  </sheetData>
  <mergeCells count="2">
    <mergeCell ref="C1:E1"/>
    <mergeCell ref="F1:H1"/>
  </mergeCells>
  <phoneticPr fontId="26" type="noConversion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investície</vt:lpstr>
      <vt:lpstr>majetok</vt:lpstr>
      <vt:lpstr>Hárok3</vt:lpstr>
      <vt:lpstr>Hárok4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beata.soltysova</dc:creator>
  <cp:lastModifiedBy>Milan Vojtek</cp:lastModifiedBy>
  <cp:lastPrinted>2021-05-31T12:39:38Z</cp:lastPrinted>
  <dcterms:created xsi:type="dcterms:W3CDTF">2017-03-07T23:37:01Z</dcterms:created>
  <dcterms:modified xsi:type="dcterms:W3CDTF">2021-06-18T10:06:27Z</dcterms:modified>
</cp:coreProperties>
</file>